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X:\Corp.ADM\DEVELOPER CONTRIBUTIONS\PLANS\CURRENT PLANS\NORTH BONVILLE\"/>
    </mc:Choice>
  </mc:AlternateContent>
  <xr:revisionPtr revIDLastSave="0" documentId="13_ncr:1_{1E5B935B-5A56-477E-A7AB-677B0409E181}" xr6:coauthVersionLast="47" xr6:coauthVersionMax="47" xr10:uidLastSave="{00000000-0000-0000-0000-000000000000}"/>
  <workbookProtection workbookAlgorithmName="SHA-512" workbookHashValue="qkaNu3EV3vJUAyvDd1AC8vp8a+IRf2ivJE62z+fzYWsspYC8fE2+d+Q1lXp+ykkp2sHFKl4jdxAY8Q47BWH65A==" workbookSaltValue="2dZfj2XS1U/rNH8t5nKmQQ==" workbookSpinCount="100000" lockStructure="1"/>
  <bookViews>
    <workbookView xWindow="-120" yWindow="-120" windowWidth="20730" windowHeight="11160" xr2:uid="{00000000-000D-0000-FFFF-FFFF00000000}"/>
  </bookViews>
  <sheets>
    <sheet name="Rates Summary" sheetId="23" r:id="rId1"/>
    <sheet name="Work Schedule for Plan" sheetId="28" r:id="rId2"/>
    <sheet name="Work Schedule - detailed" sheetId="24" r:id="rId3"/>
    <sheet name="Population" sheetId="25" r:id="rId4"/>
    <sheet name="Stormwater" sheetId="26" r:id="rId5"/>
    <sheet name="Open Space" sheetId="27" r:id="rId6"/>
    <sheet name="Indexation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4" l="1"/>
  <c r="I33" i="28"/>
  <c r="G33" i="28"/>
  <c r="F33" i="28"/>
  <c r="D8" i="24"/>
  <c r="D7" i="24"/>
  <c r="D9" i="24"/>
  <c r="D6" i="24"/>
  <c r="C13" i="23" l="1"/>
  <c r="F23" i="28" l="1"/>
  <c r="F22" i="28"/>
  <c r="F15" i="28"/>
  <c r="F13" i="28"/>
  <c r="F5" i="28"/>
  <c r="F6" i="28" s="1"/>
  <c r="F4" i="28"/>
  <c r="D16" i="24"/>
  <c r="F7" i="28" l="1"/>
  <c r="F8" i="28" s="1"/>
  <c r="F9" i="28" s="1"/>
  <c r="F24" i="28"/>
  <c r="F26" i="28" s="1"/>
  <c r="F27" i="28" s="1"/>
  <c r="D8" i="25" l="1"/>
  <c r="F8" i="25" s="1"/>
  <c r="D31" i="24"/>
  <c r="D18" i="24"/>
  <c r="D17" i="24"/>
  <c r="F14" i="28" s="1"/>
  <c r="D15" i="24"/>
  <c r="D14" i="24"/>
  <c r="F12" i="28" l="1"/>
  <c r="F16" i="28" s="1"/>
  <c r="F17" i="28" s="1"/>
  <c r="D20" i="24"/>
  <c r="D21" i="24" s="1"/>
  <c r="B44" i="24"/>
  <c r="D29" i="24"/>
  <c r="D32" i="24" s="1"/>
  <c r="D33" i="24" s="1"/>
  <c r="C12" i="23" s="1"/>
  <c r="C6" i="27"/>
  <c r="C8" i="27" s="1"/>
  <c r="C9" i="27" s="1"/>
  <c r="C10" i="27" s="1"/>
  <c r="C11" i="27" s="1"/>
  <c r="B8" i="27"/>
  <c r="D12" i="23" l="1"/>
  <c r="E12" i="23" s="1"/>
  <c r="G27" i="28"/>
  <c r="I27" i="28" s="1"/>
  <c r="F30" i="28"/>
  <c r="D10" i="23"/>
  <c r="G9" i="28"/>
  <c r="I9" i="28" s="1"/>
  <c r="D11" i="23"/>
  <c r="G19" i="28"/>
  <c r="D13" i="23"/>
  <c r="E13" i="23" s="1"/>
  <c r="E40" i="24"/>
  <c r="G30" i="28"/>
  <c r="F18" i="28" l="1"/>
  <c r="F19" i="28"/>
  <c r="I30" i="28"/>
  <c r="D14" i="23"/>
  <c r="C5" i="26"/>
  <c r="I19" i="28" l="1"/>
  <c r="G9" i="24"/>
  <c r="C10" i="23"/>
  <c r="E10" i="23" s="1"/>
  <c r="C4" i="26"/>
  <c r="C8" i="26" s="1"/>
  <c r="C10" i="26" s="1"/>
  <c r="C11" i="26" s="1"/>
  <c r="C13" i="26" s="1"/>
  <c r="I9" i="24" l="1"/>
  <c r="B8" i="26"/>
  <c r="B10" i="26" s="1"/>
  <c r="B11" i="26" l="1"/>
  <c r="B13" i="26" s="1"/>
  <c r="B22" i="26" s="1"/>
  <c r="J40" i="24" l="1"/>
  <c r="G36" i="24"/>
  <c r="G33" i="24"/>
  <c r="I33" i="24" l="1"/>
  <c r="I36" i="24"/>
  <c r="D22" i="24" l="1"/>
  <c r="D23" i="24" s="1"/>
  <c r="C11" i="23" l="1"/>
  <c r="D40" i="24"/>
  <c r="G23" i="24"/>
  <c r="I23" i="24" l="1"/>
  <c r="G40" i="24"/>
  <c r="E11" i="23"/>
  <c r="E14" i="23" s="1"/>
  <c r="C14" i="23"/>
  <c r="I40" i="24" l="1"/>
  <c r="D4" i="23"/>
  <c r="C4" i="2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http://ausmacrodata org/series php?id=xrdenwhstnsnsxslr" description="Connection to the 'http://ausmacrodata org/series php?id=xrdenwhstnsnsxslr' query in the workbook." type="5" refreshedVersion="0" background="1" saveData="1">
    <dbPr connection="Provider=Microsoft.Mashup.OleDb.1;Data Source=$Workbook$;Location=&quot;http://ausmacrodata org/series php?id=xrdenwhstnsnsxslr&quot;;Extended Properties=&quot;&quot;" command="SELECT * FROM [http://ausmacrodata org/series php?id=xrdenwhstnsnsxslr]"/>
  </connection>
</connections>
</file>

<file path=xl/sharedStrings.xml><?xml version="1.0" encoding="utf-8"?>
<sst xmlns="http://schemas.openxmlformats.org/spreadsheetml/2006/main" count="148" uniqueCount="109">
  <si>
    <t>Rate</t>
  </si>
  <si>
    <t>Cost</t>
  </si>
  <si>
    <t>Subtotal</t>
  </si>
  <si>
    <t>Item</t>
  </si>
  <si>
    <t>Total</t>
  </si>
  <si>
    <t>Apportionment</t>
  </si>
  <si>
    <t>Plan Cost</t>
  </si>
  <si>
    <t>Unit</t>
  </si>
  <si>
    <t>Contingency</t>
  </si>
  <si>
    <t>Plan Credit</t>
  </si>
  <si>
    <t xml:space="preserve">Base Index </t>
  </si>
  <si>
    <t>Current Index</t>
  </si>
  <si>
    <t>Roads and Bridges Index</t>
  </si>
  <si>
    <t>Index used</t>
  </si>
  <si>
    <t>Development Studies</t>
  </si>
  <si>
    <t>Contribution Rate $</t>
  </si>
  <si>
    <t>Per Person Contribution Local Works</t>
  </si>
  <si>
    <t>A=1-5 years B=5-10 years C-10 +years</t>
  </si>
  <si>
    <t>Demand (lots)</t>
  </si>
  <si>
    <t>B</t>
  </si>
  <si>
    <t>Development Studies - Recoupment</t>
  </si>
  <si>
    <t>Plan totals</t>
  </si>
  <si>
    <t xml:space="preserve">Catchment </t>
  </si>
  <si>
    <t>Per Conventional Lot / Dwelling</t>
  </si>
  <si>
    <t>Assumed Occupancy (persons per dwelling)</t>
  </si>
  <si>
    <t>Column1</t>
  </si>
  <si>
    <t>Column2</t>
  </si>
  <si>
    <t>Column3</t>
  </si>
  <si>
    <t>Column4</t>
  </si>
  <si>
    <t>Costs summary</t>
  </si>
  <si>
    <t>Total cost</t>
  </si>
  <si>
    <t>Total Credit</t>
  </si>
  <si>
    <t>Total Plan Cost</t>
  </si>
  <si>
    <t>Traffic and Transport</t>
  </si>
  <si>
    <t>Recreational Open Space</t>
  </si>
  <si>
    <t>Current Rate a at 8/5/2023</t>
  </si>
  <si>
    <t>CPI - 132.7</t>
  </si>
  <si>
    <t>20/21</t>
  </si>
  <si>
    <t>21/22</t>
  </si>
  <si>
    <t>As at 30/04/2023</t>
  </si>
  <si>
    <t>Proposed Rate</t>
  </si>
  <si>
    <t>Current Rate</t>
  </si>
  <si>
    <t xml:space="preserve">Left to deliver </t>
  </si>
  <si>
    <t>As at 16 May 2023</t>
  </si>
  <si>
    <t>Bambara - Gowings</t>
  </si>
  <si>
    <t>0767/18DA</t>
  </si>
  <si>
    <t>220 lots</t>
  </si>
  <si>
    <t>0061/21LP</t>
  </si>
  <si>
    <t>0033/23LP</t>
  </si>
  <si>
    <t>All land exhuased except residntial infill except Gowings</t>
  </si>
  <si>
    <t>Remaining lots</t>
  </si>
  <si>
    <t>Wetland</t>
  </si>
  <si>
    <t>Contruction</t>
  </si>
  <si>
    <t>Course sediment &amp; Gross</t>
  </si>
  <si>
    <t>Pollutant traps</t>
  </si>
  <si>
    <t>Sub Total</t>
  </si>
  <si>
    <t>15% design</t>
  </si>
  <si>
    <t>15% Contingencies</t>
  </si>
  <si>
    <t>Total required</t>
  </si>
  <si>
    <t>Land Acquisition</t>
  </si>
  <si>
    <t>Playground</t>
  </si>
  <si>
    <t>Bus shelters</t>
  </si>
  <si>
    <t>Stormwater Management</t>
  </si>
  <si>
    <t>Index at current plan</t>
  </si>
  <si>
    <t>As at 16/5/2023</t>
  </si>
  <si>
    <t>Costs as per 2017 approved plan</t>
  </si>
  <si>
    <t>Land acquisition and construction</t>
  </si>
  <si>
    <t>Course sediment and gross pollutant traps</t>
  </si>
  <si>
    <t>Design</t>
  </si>
  <si>
    <t>Stormwater Management - STOM215</t>
  </si>
  <si>
    <t>Traffic &amp; Transport</t>
  </si>
  <si>
    <t>Traffic &amp; Transport - RDCY501</t>
  </si>
  <si>
    <t>Cycleway Road Marking Lyons Road</t>
  </si>
  <si>
    <t>Lyons Road Refuge</t>
  </si>
  <si>
    <t>Street Trees</t>
  </si>
  <si>
    <t>Landscape</t>
  </si>
  <si>
    <t>Street Tree Planting</t>
  </si>
  <si>
    <t>Landscaping</t>
  </si>
  <si>
    <t>CPI</t>
  </si>
  <si>
    <t>Based on other local aprks</t>
  </si>
  <si>
    <t>Playground design</t>
  </si>
  <si>
    <t xml:space="preserve">Contingency of all </t>
  </si>
  <si>
    <t>Local park - OSNH350</t>
  </si>
  <si>
    <t>Development Studies - Recoupment - PSY401</t>
  </si>
  <si>
    <t>Measure</t>
  </si>
  <si>
    <t>$</t>
  </si>
  <si>
    <t>Lyons Road Intersection works</t>
  </si>
  <si>
    <t xml:space="preserve">Total </t>
  </si>
  <si>
    <t>Urban Planning</t>
  </si>
  <si>
    <t>People</t>
  </si>
  <si>
    <t>Intersection works</t>
  </si>
  <si>
    <t>Lyons Road Traffic Refuge</t>
  </si>
  <si>
    <t>Bus Shelters</t>
  </si>
  <si>
    <t>Cycleway and footpath network</t>
  </si>
  <si>
    <t>Local Park including land acquisition and park embellishments</t>
  </si>
  <si>
    <t xml:space="preserve">Playground design only </t>
  </si>
  <si>
    <t xml:space="preserve">CHCC to acquire approximately 1HA of RE1 land for local park </t>
  </si>
  <si>
    <t xml:space="preserve">Land value doubled. At 16/5 RE1 land approximately $6.50 per sqm </t>
  </si>
  <si>
    <t xml:space="preserve">Paths in subdivision - shown in current plan </t>
  </si>
  <si>
    <t>Remainder of land to be dedicated through VPA</t>
  </si>
  <si>
    <t>Paths in subdivision - possiblel in active transport</t>
  </si>
  <si>
    <t>Priority</t>
  </si>
  <si>
    <t>Construction including wetland acquisition</t>
  </si>
  <si>
    <t>A</t>
  </si>
  <si>
    <t>Open Space and Recreation</t>
  </si>
  <si>
    <t>Summary totals</t>
  </si>
  <si>
    <t>Development study recoupment</t>
  </si>
  <si>
    <t>NORTH BONVILLE CONTRIBUTION PLAN</t>
  </si>
  <si>
    <t>North Bonville Contribution Plan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</si>
</sst>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_-* #,##0_-;\-* #,##0_-;_-* &quot;-&quot;??_-;_-@_-"/>
  </numFmts>
  <fonts count="48" x14ac:knownFonts="1">
    <font>
      <sz val="11"/>
      <color theme="1"/>
      <name val="Segoe UI Semilight"/>
      <family val="2"/>
      <scheme val="minor"/>
    </font>
    <font>
      <sz val="12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b/>
      <sz val="11"/>
      <color theme="1"/>
      <name val="Segoe UI Semilight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b/>
      <sz val="11"/>
      <color theme="0"/>
      <name val="Segoe UI Semilight"/>
      <family val="2"/>
      <scheme val="minor"/>
    </font>
    <font>
      <b/>
      <sz val="12"/>
      <color theme="1"/>
      <name val="Segoe UI Semilight"/>
      <family val="2"/>
      <scheme val="minor"/>
    </font>
    <font>
      <b/>
      <sz val="12"/>
      <color rgb="FF000000"/>
      <name val="Segoe UI Semibold"/>
      <family val="2"/>
      <scheme val="major"/>
    </font>
    <font>
      <b/>
      <sz val="12"/>
      <color theme="0"/>
      <name val="Segoe UI Semilight"/>
      <family val="2"/>
      <scheme val="minor"/>
    </font>
    <font>
      <b/>
      <sz val="16"/>
      <color theme="0"/>
      <name val="Segoe UI Semilight"/>
      <family val="2"/>
      <scheme val="minor"/>
    </font>
    <font>
      <b/>
      <sz val="12"/>
      <color theme="1"/>
      <name val="Segoe UI Semibold"/>
      <family val="2"/>
      <scheme val="major"/>
    </font>
    <font>
      <sz val="12"/>
      <color rgb="FF000000"/>
      <name val="Segoe UI Semibold"/>
      <family val="1"/>
      <scheme val="major"/>
    </font>
    <font>
      <b/>
      <sz val="12"/>
      <color rgb="FF000000"/>
      <name val="Segoe UI Semibold"/>
      <family val="1"/>
      <scheme val="major"/>
    </font>
    <font>
      <b/>
      <sz val="12"/>
      <color theme="1"/>
      <name val="Segoe UI Semibold"/>
      <family val="1"/>
      <scheme val="major"/>
    </font>
    <font>
      <b/>
      <sz val="12"/>
      <color rgb="FFFFFF00"/>
      <name val="Segoe UI Semilight"/>
      <family val="2"/>
      <scheme val="minor"/>
    </font>
    <font>
      <sz val="12"/>
      <color theme="1"/>
      <name val="Segoe UI Semibold"/>
      <family val="1"/>
      <scheme val="major"/>
    </font>
    <font>
      <sz val="11"/>
      <color theme="1"/>
      <name val="Segoe UI Semibold"/>
      <family val="1"/>
      <scheme val="major"/>
    </font>
    <font>
      <b/>
      <sz val="12"/>
      <color theme="0"/>
      <name val="Segoe UI Semibold"/>
      <family val="1"/>
      <scheme val="major"/>
    </font>
    <font>
      <b/>
      <sz val="16"/>
      <color theme="1"/>
      <name val="Segoe UI Semilight"/>
      <family val="2"/>
      <scheme val="minor"/>
    </font>
    <font>
      <b/>
      <sz val="9"/>
      <color theme="0"/>
      <name val="Segoe UI Semilight"/>
      <family val="2"/>
      <scheme val="minor"/>
    </font>
    <font>
      <sz val="11"/>
      <color theme="1"/>
      <name val="Segoe UI Semilight"/>
      <scheme val="minor"/>
    </font>
    <font>
      <sz val="12"/>
      <name val="Arial"/>
      <family val="2"/>
    </font>
    <font>
      <sz val="12"/>
      <name val="Segoe UI Semibold"/>
      <family val="1"/>
      <scheme val="major"/>
    </font>
    <font>
      <sz val="10"/>
      <name val="Arial"/>
      <family val="2"/>
    </font>
    <font>
      <sz val="12"/>
      <color rgb="FF000000"/>
      <name val="Segoe UI Semilight"/>
      <family val="2"/>
      <scheme val="minor"/>
    </font>
    <font>
      <b/>
      <sz val="12"/>
      <color rgb="FF000000"/>
      <name val="Segoe UI Semilight"/>
      <family val="2"/>
      <scheme val="minor"/>
    </font>
    <font>
      <b/>
      <sz val="12"/>
      <name val="Segoe UI Semilight"/>
      <family val="2"/>
      <scheme val="minor"/>
    </font>
    <font>
      <sz val="12"/>
      <name val="Segoe UI Semilight"/>
      <family val="2"/>
      <scheme val="minor"/>
    </font>
    <font>
      <b/>
      <sz val="11"/>
      <color theme="0"/>
      <name val="Segoe UI Semibold"/>
      <family val="2"/>
      <scheme val="major"/>
    </font>
    <font>
      <sz val="11"/>
      <color theme="0"/>
      <name val="Segoe UI Semibold"/>
      <family val="2"/>
      <scheme val="major"/>
    </font>
    <font>
      <sz val="12"/>
      <color theme="0"/>
      <name val="Segoe UI Semilight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7406D"/>
        <bgColor theme="4"/>
      </patternFill>
    </fill>
    <fill>
      <patternFill patternType="solid">
        <fgColor rgb="FF8DB4E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 style="thin">
        <color theme="4" tint="0.39997558519241921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0.39985351115451523"/>
      </right>
      <top style="medium">
        <color theme="4" tint="-0.249977111117893"/>
      </top>
      <bottom/>
      <diagonal/>
    </border>
    <border>
      <left style="thin">
        <color theme="4" tint="0.39985351115451523"/>
      </left>
      <right style="thin">
        <color theme="4" tint="0.39985351115451523"/>
      </right>
      <top style="medium">
        <color theme="4" tint="-0.249977111117893"/>
      </top>
      <bottom/>
      <diagonal/>
    </border>
    <border>
      <left style="thin">
        <color theme="4" tint="0.39985351115451523"/>
      </left>
      <right/>
      <top style="medium">
        <color theme="4" tint="-0.249977111117893"/>
      </top>
      <bottom/>
      <diagonal/>
    </border>
    <border>
      <left style="medium">
        <color indexed="64"/>
      </left>
      <right style="thin">
        <color theme="4" tint="0.39985351115451523"/>
      </right>
      <top style="medium">
        <color indexed="64"/>
      </top>
      <bottom style="medium">
        <color indexed="64"/>
      </bottom>
      <diagonal/>
    </border>
    <border>
      <left style="thin">
        <color theme="4" tint="0.39985351115451523"/>
      </left>
      <right style="thin">
        <color theme="4" tint="0.39985351115451523"/>
      </right>
      <top style="medium">
        <color indexed="64"/>
      </top>
      <bottom style="medium">
        <color indexed="64"/>
      </bottom>
      <diagonal/>
    </border>
    <border>
      <left style="thin">
        <color theme="4" tint="0.39985351115451523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17406D"/>
      </left>
      <right style="medium">
        <color theme="4" tint="-0.249977111117893"/>
      </right>
      <top style="medium">
        <color rgb="FF17406D"/>
      </top>
      <bottom/>
      <diagonal/>
    </border>
    <border>
      <left/>
      <right/>
      <top style="medium">
        <color rgb="FF17406D"/>
      </top>
      <bottom/>
      <diagonal/>
    </border>
    <border>
      <left/>
      <right style="medium">
        <color rgb="FF17406D"/>
      </right>
      <top style="medium">
        <color rgb="FF17406D"/>
      </top>
      <bottom/>
      <diagonal/>
    </border>
    <border>
      <left style="medium">
        <color rgb="FF17406D"/>
      </left>
      <right/>
      <top/>
      <bottom/>
      <diagonal/>
    </border>
    <border>
      <left/>
      <right style="medium">
        <color rgb="FF17406D"/>
      </right>
      <top/>
      <bottom/>
      <diagonal/>
    </border>
    <border>
      <left style="medium">
        <color rgb="FF17406D"/>
      </left>
      <right/>
      <top/>
      <bottom style="medium">
        <color rgb="FF17406D"/>
      </bottom>
      <diagonal/>
    </border>
    <border>
      <left/>
      <right/>
      <top/>
      <bottom style="medium">
        <color rgb="FF17406D"/>
      </bottom>
      <diagonal/>
    </border>
    <border>
      <left/>
      <right style="medium">
        <color rgb="FF17406D"/>
      </right>
      <top/>
      <bottom style="medium">
        <color rgb="FF17406D"/>
      </bottom>
      <diagonal/>
    </border>
    <border>
      <left style="medium">
        <color rgb="FF17406D"/>
      </left>
      <right/>
      <top style="medium">
        <color rgb="FF17406D"/>
      </top>
      <bottom/>
      <diagonal/>
    </border>
    <border>
      <left style="medium">
        <color rgb="FF17406D"/>
      </left>
      <right/>
      <top style="medium">
        <color rgb="FF17406D"/>
      </top>
      <bottom style="medium">
        <color rgb="FF17406D"/>
      </bottom>
      <diagonal/>
    </border>
    <border>
      <left/>
      <right/>
      <top style="medium">
        <color rgb="FF17406D"/>
      </top>
      <bottom style="medium">
        <color rgb="FF17406D"/>
      </bottom>
      <diagonal/>
    </border>
    <border>
      <left/>
      <right style="medium">
        <color rgb="FF17406D"/>
      </right>
      <top style="medium">
        <color rgb="FF17406D"/>
      </top>
      <bottom style="medium">
        <color rgb="FF17406D"/>
      </bottom>
      <diagonal/>
    </border>
    <border>
      <left style="medium">
        <color rgb="FF17406D"/>
      </left>
      <right/>
      <top style="medium">
        <color rgb="FF17406D"/>
      </top>
      <bottom style="medium">
        <color theme="4" tint="-0.499984740745262"/>
      </bottom>
      <diagonal/>
    </border>
    <border>
      <left/>
      <right/>
      <top style="medium">
        <color rgb="FF17406D"/>
      </top>
      <bottom style="medium">
        <color theme="4" tint="-0.499984740745262"/>
      </bottom>
      <diagonal/>
    </border>
    <border>
      <left/>
      <right style="medium">
        <color rgb="FF17406D"/>
      </right>
      <top style="medium">
        <color rgb="FF17406D"/>
      </top>
      <bottom style="medium">
        <color theme="4" tint="-0.499984740745262"/>
      </bottom>
      <diagonal/>
    </border>
    <border>
      <left style="medium">
        <color rgb="FF17406D"/>
      </left>
      <right/>
      <top style="medium">
        <color theme="4" tint="-0.499984740745262"/>
      </top>
      <bottom style="medium">
        <color rgb="FF17406D"/>
      </bottom>
      <diagonal/>
    </border>
    <border>
      <left/>
      <right/>
      <top style="medium">
        <color theme="4" tint="-0.499984740745262"/>
      </top>
      <bottom style="medium">
        <color rgb="FF17406D"/>
      </bottom>
      <diagonal/>
    </border>
    <border>
      <left/>
      <right style="medium">
        <color rgb="FF17406D"/>
      </right>
      <top style="medium">
        <color theme="4" tint="-0.499984740745262"/>
      </top>
      <bottom style="medium">
        <color rgb="FF17406D"/>
      </bottom>
      <diagonal/>
    </border>
    <border>
      <left style="medium">
        <color theme="4" tint="-0.499984740745262"/>
      </left>
      <right style="thin">
        <color theme="4" tint="0.39985351115451523"/>
      </right>
      <top style="medium">
        <color theme="4" tint="-0.499984740745262"/>
      </top>
      <bottom/>
      <diagonal/>
    </border>
    <border>
      <left style="thin">
        <color theme="4" tint="0.39985351115451523"/>
      </left>
      <right style="thin">
        <color theme="4" tint="0.39985351115451523"/>
      </right>
      <top style="medium">
        <color theme="4" tint="-0.499984740745262"/>
      </top>
      <bottom/>
      <diagonal/>
    </border>
    <border>
      <left style="thin">
        <color theme="4" tint="0.39985351115451523"/>
      </left>
      <right/>
      <top style="medium">
        <color theme="4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17406D"/>
      </bottom>
      <diagonal/>
    </border>
    <border>
      <left/>
      <right/>
      <top style="medium">
        <color indexed="64"/>
      </top>
      <bottom style="medium">
        <color rgb="FF17406D"/>
      </bottom>
      <diagonal/>
    </border>
    <border>
      <left/>
      <right style="medium">
        <color indexed="64"/>
      </right>
      <top style="medium">
        <color indexed="64"/>
      </top>
      <bottom style="medium">
        <color rgb="FF17406D"/>
      </bottom>
      <diagonal/>
    </border>
    <border>
      <left style="medium">
        <color indexed="64"/>
      </left>
      <right/>
      <top style="medium">
        <color rgb="FF17406D"/>
      </top>
      <bottom style="medium">
        <color indexed="64"/>
      </bottom>
      <diagonal/>
    </border>
    <border>
      <left/>
      <right/>
      <top style="medium">
        <color rgb="FF17406D"/>
      </top>
      <bottom style="medium">
        <color indexed="64"/>
      </bottom>
      <diagonal/>
    </border>
    <border>
      <left/>
      <right style="medium">
        <color indexed="64"/>
      </right>
      <top style="medium">
        <color rgb="FF17406D"/>
      </top>
      <bottom style="medium">
        <color indexed="64"/>
      </bottom>
      <diagonal/>
    </border>
  </borders>
  <cellStyleXfs count="47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3" applyNumberFormat="0" applyAlignment="0" applyProtection="0"/>
    <xf numFmtId="0" fontId="6" fillId="30" borderId="6" applyNumberFormat="0" applyAlignment="0" applyProtection="0"/>
    <xf numFmtId="0" fontId="12" fillId="0" borderId="0" applyNumberFormat="0" applyFill="0" applyBorder="0" applyAlignment="0" applyProtection="0"/>
    <xf numFmtId="0" fontId="13" fillId="31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9" applyNumberFormat="0" applyFill="0" applyAlignment="0" applyProtection="0"/>
    <xf numFmtId="0" fontId="16" fillId="0" borderId="2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3" applyNumberFormat="0" applyAlignment="0" applyProtection="0"/>
    <xf numFmtId="0" fontId="18" fillId="0" borderId="5" applyNumberFormat="0" applyFill="0" applyAlignment="0" applyProtection="0"/>
    <xf numFmtId="0" fontId="19" fillId="32" borderId="0" applyNumberFormat="0" applyBorder="0" applyAlignment="0" applyProtection="0"/>
    <xf numFmtId="0" fontId="4" fillId="2" borderId="7" applyNumberFormat="0" applyFont="0" applyAlignment="0" applyProtection="0"/>
    <xf numFmtId="0" fontId="20" fillId="29" borderId="4" applyNumberFormat="0" applyAlignment="0" applyProtection="0"/>
    <xf numFmtId="0" fontId="21" fillId="0" borderId="0" applyNumberFormat="0" applyFill="0" applyBorder="0" applyAlignment="0" applyProtection="0"/>
    <xf numFmtId="0" fontId="7" fillId="0" borderId="8" applyNumberFormat="0" applyFill="0" applyAlignment="0" applyProtection="0"/>
    <xf numFmtId="0" fontId="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8" fillId="0" borderId="0"/>
  </cellStyleXfs>
  <cellXfs count="302">
    <xf numFmtId="0" fontId="0" fillId="0" borderId="0" xfId="0"/>
    <xf numFmtId="3" fontId="0" fillId="0" borderId="0" xfId="0" applyNumberFormat="1"/>
    <xf numFmtId="43" fontId="0" fillId="0" borderId="0" xfId="0" applyNumberFormat="1"/>
    <xf numFmtId="44" fontId="0" fillId="0" borderId="0" xfId="2" applyFont="1"/>
    <xf numFmtId="0" fontId="1" fillId="0" borderId="0" xfId="0" applyFont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justify" vertical="center"/>
    </xf>
    <xf numFmtId="0" fontId="3" fillId="0" borderId="0" xfId="0" applyFont="1"/>
    <xf numFmtId="0" fontId="29" fillId="0" borderId="0" xfId="0" applyFont="1" applyAlignment="1">
      <alignment horizontal="right" vertical="center"/>
    </xf>
    <xf numFmtId="44" fontId="30" fillId="0" borderId="0" xfId="2" applyFont="1" applyFill="1" applyBorder="1" applyAlignment="1">
      <alignment horizontal="right"/>
    </xf>
    <xf numFmtId="44" fontId="29" fillId="0" borderId="0" xfId="2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44" fontId="30" fillId="0" borderId="0" xfId="2" applyFont="1" applyFill="1" applyBorder="1" applyAlignment="1">
      <alignment horizontal="center" vertical="center"/>
    </xf>
    <xf numFmtId="0" fontId="30" fillId="0" borderId="0" xfId="0" applyFont="1" applyAlignment="1">
      <alignment horizontal="right"/>
    </xf>
    <xf numFmtId="44" fontId="28" fillId="36" borderId="0" xfId="2" applyFont="1" applyFill="1" applyBorder="1" applyAlignment="1">
      <alignment horizontal="right" vertical="center"/>
    </xf>
    <xf numFmtId="0" fontId="29" fillId="36" borderId="0" xfId="0" applyFont="1" applyFill="1" applyAlignment="1">
      <alignment horizontal="right" vertical="center"/>
    </xf>
    <xf numFmtId="0" fontId="30" fillId="36" borderId="0" xfId="0" applyFont="1" applyFill="1" applyAlignment="1">
      <alignment horizontal="right"/>
    </xf>
    <xf numFmtId="4" fontId="28" fillId="0" borderId="0" xfId="2" applyNumberFormat="1" applyFont="1" applyFill="1" applyBorder="1" applyAlignment="1">
      <alignment horizontal="right" vertical="center"/>
    </xf>
    <xf numFmtId="4" fontId="32" fillId="0" borderId="0" xfId="0" applyNumberFormat="1" applyFont="1"/>
    <xf numFmtId="44" fontId="28" fillId="0" borderId="0" xfId="2" applyFont="1" applyFill="1" applyBorder="1" applyAlignment="1">
      <alignment horizontal="right" vertical="center"/>
    </xf>
    <xf numFmtId="0" fontId="0" fillId="36" borderId="0" xfId="0" applyFill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center" vertical="center"/>
    </xf>
    <xf numFmtId="44" fontId="32" fillId="0" borderId="0" xfId="0" applyNumberFormat="1" applyFont="1"/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44" fontId="27" fillId="0" borderId="0" xfId="2" applyFont="1" applyFill="1" applyBorder="1" applyAlignment="1">
      <alignment horizontal="right"/>
    </xf>
    <xf numFmtId="44" fontId="3" fillId="0" borderId="0" xfId="0" applyNumberFormat="1" applyFont="1"/>
    <xf numFmtId="0" fontId="35" fillId="0" borderId="0" xfId="0" applyFont="1"/>
    <xf numFmtId="0" fontId="22" fillId="34" borderId="10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 wrapText="1"/>
    </xf>
    <xf numFmtId="44" fontId="37" fillId="0" borderId="0" xfId="2" applyFont="1"/>
    <xf numFmtId="0" fontId="23" fillId="0" borderId="0" xfId="0" applyFont="1"/>
    <xf numFmtId="0" fontId="22" fillId="34" borderId="13" xfId="0" applyFont="1" applyFill="1" applyBorder="1" applyAlignment="1">
      <alignment horizontal="center"/>
    </xf>
    <xf numFmtId="0" fontId="22" fillId="34" borderId="14" xfId="0" applyFont="1" applyFill="1" applyBorder="1" applyAlignment="1">
      <alignment horizontal="center"/>
    </xf>
    <xf numFmtId="0" fontId="22" fillId="34" borderId="15" xfId="0" applyFont="1" applyFill="1" applyBorder="1" applyAlignment="1">
      <alignment horizontal="center"/>
    </xf>
    <xf numFmtId="0" fontId="26" fillId="38" borderId="16" xfId="0" applyFont="1" applyFill="1" applyBorder="1"/>
    <xf numFmtId="44" fontId="30" fillId="36" borderId="0" xfId="2" applyFont="1" applyFill="1" applyBorder="1" applyAlignment="1">
      <alignment horizontal="right"/>
    </xf>
    <xf numFmtId="0" fontId="22" fillId="38" borderId="17" xfId="0" applyFont="1" applyFill="1" applyBorder="1" applyAlignment="1">
      <alignment horizontal="center" wrapText="1"/>
    </xf>
    <xf numFmtId="0" fontId="29" fillId="0" borderId="19" xfId="0" applyFont="1" applyBorder="1" applyAlignment="1">
      <alignment horizontal="justify" vertical="center"/>
    </xf>
    <xf numFmtId="44" fontId="32" fillId="0" borderId="20" xfId="2" applyFont="1" applyFill="1" applyBorder="1" applyAlignment="1">
      <alignment horizontal="right"/>
    </xf>
    <xf numFmtId="0" fontId="32" fillId="36" borderId="0" xfId="0" applyFont="1" applyFill="1"/>
    <xf numFmtId="0" fontId="26" fillId="38" borderId="24" xfId="0" applyFont="1" applyFill="1" applyBorder="1"/>
    <xf numFmtId="0" fontId="33" fillId="38" borderId="17" xfId="0" applyFont="1" applyFill="1" applyBorder="1"/>
    <xf numFmtId="0" fontId="33" fillId="38" borderId="18" xfId="0" applyFont="1" applyFill="1" applyBorder="1"/>
    <xf numFmtId="0" fontId="34" fillId="38" borderId="17" xfId="0" applyFont="1" applyFill="1" applyBorder="1"/>
    <xf numFmtId="0" fontId="30" fillId="0" borderId="0" xfId="0" applyFont="1"/>
    <xf numFmtId="0" fontId="32" fillId="0" borderId="0" xfId="0" applyFont="1" applyAlignment="1">
      <alignment horizontal="right"/>
    </xf>
    <xf numFmtId="4" fontId="24" fillId="0" borderId="0" xfId="2" applyNumberFormat="1" applyFont="1" applyFill="1" applyBorder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0" fontId="32" fillId="0" borderId="21" xfId="0" applyFont="1" applyBorder="1"/>
    <xf numFmtId="4" fontId="32" fillId="0" borderId="22" xfId="0" applyNumberFormat="1" applyFont="1" applyBorder="1" applyAlignment="1">
      <alignment horizontal="right"/>
    </xf>
    <xf numFmtId="0" fontId="32" fillId="0" borderId="22" xfId="0" applyFont="1" applyBorder="1" applyAlignment="1">
      <alignment horizontal="right"/>
    </xf>
    <xf numFmtId="0" fontId="32" fillId="0" borderId="23" xfId="0" applyFont="1" applyBorder="1" applyAlignment="1">
      <alignment horizontal="right"/>
    </xf>
    <xf numFmtId="0" fontId="9" fillId="0" borderId="0" xfId="0" applyFont="1"/>
    <xf numFmtId="0" fontId="40" fillId="0" borderId="0" xfId="0" applyFont="1"/>
    <xf numFmtId="166" fontId="0" fillId="0" borderId="0" xfId="45" applyNumberFormat="1" applyFont="1"/>
    <xf numFmtId="166" fontId="40" fillId="35" borderId="0" xfId="45" applyNumberFormat="1" applyFont="1" applyFill="1"/>
    <xf numFmtId="166" fontId="0" fillId="0" borderId="0" xfId="0" applyNumberFormat="1"/>
    <xf numFmtId="166" fontId="9" fillId="0" borderId="0" xfId="0" applyNumberFormat="1" applyFont="1"/>
    <xf numFmtId="43" fontId="9" fillId="0" borderId="0" xfId="0" applyNumberFormat="1" applyFont="1"/>
    <xf numFmtId="9" fontId="28" fillId="0" borderId="0" xfId="1" applyFont="1" applyFill="1" applyBorder="1" applyAlignment="1">
      <alignment horizontal="right" vertical="center"/>
    </xf>
    <xf numFmtId="0" fontId="41" fillId="0" borderId="0" xfId="0" applyFont="1" applyAlignment="1">
      <alignment horizontal="right" vertical="center"/>
    </xf>
    <xf numFmtId="165" fontId="1" fillId="0" borderId="0" xfId="0" applyNumberFormat="1" applyFont="1"/>
    <xf numFmtId="4" fontId="1" fillId="0" borderId="0" xfId="0" applyNumberFormat="1" applyFont="1"/>
    <xf numFmtId="0" fontId="41" fillId="40" borderId="0" xfId="0" applyFont="1" applyFill="1" applyAlignment="1">
      <alignment horizontal="right" vertical="center"/>
    </xf>
    <xf numFmtId="165" fontId="1" fillId="40" borderId="0" xfId="0" applyNumberFormat="1" applyFont="1" applyFill="1"/>
    <xf numFmtId="44" fontId="28" fillId="40" borderId="0" xfId="2" applyFont="1" applyFill="1" applyBorder="1" applyAlignment="1">
      <alignment horizontal="right" vertical="center"/>
    </xf>
    <xf numFmtId="0" fontId="29" fillId="40" borderId="0" xfId="0" applyFont="1" applyFill="1" applyAlignment="1">
      <alignment horizontal="right" vertical="center"/>
    </xf>
    <xf numFmtId="0" fontId="30" fillId="40" borderId="0" xfId="0" applyFont="1" applyFill="1" applyAlignment="1">
      <alignment horizontal="right"/>
    </xf>
    <xf numFmtId="4" fontId="41" fillId="40" borderId="0" xfId="2" applyNumberFormat="1" applyFont="1" applyFill="1" applyBorder="1" applyAlignment="1">
      <alignment horizontal="right" vertical="center"/>
    </xf>
    <xf numFmtId="165" fontId="41" fillId="0" borderId="0" xfId="2" applyNumberFormat="1" applyFont="1" applyFill="1" applyBorder="1" applyAlignment="1">
      <alignment horizontal="right" vertical="center"/>
    </xf>
    <xf numFmtId="9" fontId="41" fillId="0" borderId="0" xfId="1" applyFont="1" applyFill="1" applyBorder="1" applyAlignment="1">
      <alignment horizontal="right" vertical="center"/>
    </xf>
    <xf numFmtId="9" fontId="41" fillId="40" borderId="0" xfId="1" applyFont="1" applyFill="1" applyBorder="1" applyAlignment="1">
      <alignment horizontal="right" vertical="center"/>
    </xf>
    <xf numFmtId="165" fontId="41" fillId="40" borderId="0" xfId="2" applyNumberFormat="1" applyFont="1" applyFill="1" applyBorder="1" applyAlignment="1">
      <alignment horizontal="right" vertical="center"/>
    </xf>
    <xf numFmtId="44" fontId="29" fillId="40" borderId="0" xfId="2" applyFont="1" applyFill="1" applyBorder="1" applyAlignment="1">
      <alignment horizontal="right" vertical="center"/>
    </xf>
    <xf numFmtId="44" fontId="30" fillId="40" borderId="0" xfId="2" applyFont="1" applyFill="1" applyBorder="1" applyAlignment="1">
      <alignment horizontal="right"/>
    </xf>
    <xf numFmtId="43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44" fontId="41" fillId="0" borderId="0" xfId="2" applyFont="1" applyFill="1" applyBorder="1" applyAlignment="1">
      <alignment horizontal="right" vertical="center"/>
    </xf>
    <xf numFmtId="44" fontId="23" fillId="0" borderId="0" xfId="2" applyFont="1" applyFill="1" applyBorder="1" applyAlignment="1">
      <alignment horizontal="right" vertical="center"/>
    </xf>
    <xf numFmtId="0" fontId="41" fillId="0" borderId="0" xfId="0" applyFont="1" applyAlignment="1">
      <alignment horizontal="left" vertical="center"/>
    </xf>
    <xf numFmtId="0" fontId="41" fillId="36" borderId="0" xfId="0" applyFont="1" applyFill="1" applyAlignment="1">
      <alignment horizontal="left" vertical="center"/>
    </xf>
    <xf numFmtId="0" fontId="41" fillId="36" borderId="0" xfId="0" applyFont="1" applyFill="1" applyAlignment="1">
      <alignment horizontal="right" vertical="center"/>
    </xf>
    <xf numFmtId="43" fontId="1" fillId="36" borderId="0" xfId="0" applyNumberFormat="1" applyFont="1" applyFill="1" applyAlignment="1">
      <alignment horizontal="right"/>
    </xf>
    <xf numFmtId="9" fontId="1" fillId="36" borderId="0" xfId="0" applyNumberFormat="1" applyFont="1" applyFill="1" applyAlignment="1">
      <alignment horizontal="right"/>
    </xf>
    <xf numFmtId="0" fontId="26" fillId="38" borderId="27" xfId="0" applyFont="1" applyFill="1" applyBorder="1"/>
    <xf numFmtId="0" fontId="34" fillId="38" borderId="28" xfId="0" applyFont="1" applyFill="1" applyBorder="1"/>
    <xf numFmtId="0" fontId="34" fillId="38" borderId="29" xfId="0" applyFont="1" applyFill="1" applyBorder="1"/>
    <xf numFmtId="0" fontId="34" fillId="38" borderId="30" xfId="0" applyFont="1" applyFill="1" applyBorder="1"/>
    <xf numFmtId="0" fontId="33" fillId="38" borderId="30" xfId="0" applyFont="1" applyFill="1" applyBorder="1"/>
    <xf numFmtId="0" fontId="33" fillId="38" borderId="31" xfId="0" applyFont="1" applyFill="1" applyBorder="1"/>
    <xf numFmtId="0" fontId="41" fillId="0" borderId="33" xfId="0" applyFont="1" applyBorder="1" applyAlignment="1">
      <alignment horizontal="right" vertical="center"/>
    </xf>
    <xf numFmtId="0" fontId="30" fillId="0" borderId="33" xfId="0" applyFont="1" applyBorder="1" applyAlignment="1">
      <alignment horizontal="right"/>
    </xf>
    <xf numFmtId="2" fontId="30" fillId="0" borderId="34" xfId="0" applyNumberFormat="1" applyFont="1" applyBorder="1" applyAlignment="1">
      <alignment horizontal="right"/>
    </xf>
    <xf numFmtId="0" fontId="41" fillId="36" borderId="35" xfId="0" applyFont="1" applyFill="1" applyBorder="1" applyAlignment="1">
      <alignment horizontal="left" vertical="center"/>
    </xf>
    <xf numFmtId="2" fontId="30" fillId="36" borderId="36" xfId="0" applyNumberFormat="1" applyFont="1" applyFill="1" applyBorder="1" applyAlignment="1">
      <alignment horizontal="right"/>
    </xf>
    <xf numFmtId="0" fontId="41" fillId="0" borderId="35" xfId="0" applyFont="1" applyBorder="1" applyAlignment="1">
      <alignment horizontal="left" vertical="center"/>
    </xf>
    <xf numFmtId="2" fontId="30" fillId="0" borderId="36" xfId="0" applyNumberFormat="1" applyFont="1" applyBorder="1" applyAlignment="1">
      <alignment horizontal="right"/>
    </xf>
    <xf numFmtId="0" fontId="1" fillId="36" borderId="35" xfId="0" applyFont="1" applyFill="1" applyBorder="1" applyAlignment="1">
      <alignment horizontal="left"/>
    </xf>
    <xf numFmtId="0" fontId="0" fillId="36" borderId="36" xfId="0" applyFill="1" applyBorder="1"/>
    <xf numFmtId="0" fontId="1" fillId="0" borderId="35" xfId="0" applyFont="1" applyBorder="1" applyAlignment="1">
      <alignment horizontal="left"/>
    </xf>
    <xf numFmtId="44" fontId="30" fillId="0" borderId="36" xfId="2" applyFont="1" applyFill="1" applyBorder="1" applyAlignment="1">
      <alignment horizontal="right"/>
    </xf>
    <xf numFmtId="0" fontId="32" fillId="36" borderId="37" xfId="0" applyFont="1" applyFill="1" applyBorder="1"/>
    <xf numFmtId="0" fontId="32" fillId="36" borderId="38" xfId="0" applyFont="1" applyFill="1" applyBorder="1"/>
    <xf numFmtId="44" fontId="29" fillId="36" borderId="38" xfId="2" applyFont="1" applyFill="1" applyBorder="1" applyAlignment="1">
      <alignment horizontal="right" vertical="center"/>
    </xf>
    <xf numFmtId="44" fontId="30" fillId="36" borderId="38" xfId="2" applyFont="1" applyFill="1" applyBorder="1" applyAlignment="1">
      <alignment horizontal="right" vertical="center"/>
    </xf>
    <xf numFmtId="0" fontId="29" fillId="36" borderId="38" xfId="0" applyFont="1" applyFill="1" applyBorder="1" applyAlignment="1">
      <alignment horizontal="right" vertical="center"/>
    </xf>
    <xf numFmtId="44" fontId="30" fillId="36" borderId="38" xfId="2" applyFont="1" applyFill="1" applyBorder="1" applyAlignment="1">
      <alignment horizontal="right"/>
    </xf>
    <xf numFmtId="0" fontId="30" fillId="36" borderId="38" xfId="0" applyFont="1" applyFill="1" applyBorder="1" applyAlignment="1">
      <alignment horizontal="right"/>
    </xf>
    <xf numFmtId="44" fontId="30" fillId="36" borderId="39" xfId="2" applyFont="1" applyFill="1" applyBorder="1" applyAlignment="1">
      <alignment horizontal="right"/>
    </xf>
    <xf numFmtId="0" fontId="26" fillId="38" borderId="13" xfId="0" applyFont="1" applyFill="1" applyBorder="1"/>
    <xf numFmtId="0" fontId="25" fillId="38" borderId="14" xfId="0" applyFont="1" applyFill="1" applyBorder="1"/>
    <xf numFmtId="0" fontId="0" fillId="38" borderId="14" xfId="0" applyFill="1" applyBorder="1"/>
    <xf numFmtId="0" fontId="0" fillId="38" borderId="15" xfId="0" applyFill="1" applyBorder="1"/>
    <xf numFmtId="0" fontId="41" fillId="33" borderId="32" xfId="0" applyFont="1" applyFill="1" applyBorder="1" applyAlignment="1">
      <alignment horizontal="justify" vertical="center"/>
    </xf>
    <xf numFmtId="0" fontId="29" fillId="33" borderId="33" xfId="0" applyFont="1" applyFill="1" applyBorder="1" applyAlignment="1">
      <alignment horizontal="right" vertical="center"/>
    </xf>
    <xf numFmtId="44" fontId="30" fillId="36" borderId="33" xfId="2" applyFont="1" applyFill="1" applyBorder="1" applyAlignment="1">
      <alignment horizontal="right"/>
    </xf>
    <xf numFmtId="44" fontId="28" fillId="33" borderId="33" xfId="2" applyFont="1" applyFill="1" applyBorder="1" applyAlignment="1">
      <alignment horizontal="right" vertical="center"/>
    </xf>
    <xf numFmtId="0" fontId="30" fillId="36" borderId="33" xfId="0" applyFont="1" applyFill="1" applyBorder="1" applyAlignment="1">
      <alignment horizontal="right"/>
    </xf>
    <xf numFmtId="44" fontId="30" fillId="36" borderId="34" xfId="2" applyFont="1" applyFill="1" applyBorder="1" applyAlignment="1">
      <alignment horizontal="right"/>
    </xf>
    <xf numFmtId="0" fontId="41" fillId="0" borderId="35" xfId="0" applyFont="1" applyBorder="1" applyAlignment="1">
      <alignment horizontal="justify" vertical="center"/>
    </xf>
    <xf numFmtId="0" fontId="42" fillId="0" borderId="37" xfId="0" applyFont="1" applyBorder="1" applyAlignment="1">
      <alignment horizontal="justify" vertical="center"/>
    </xf>
    <xf numFmtId="0" fontId="3" fillId="0" borderId="38" xfId="0" applyFont="1" applyBorder="1"/>
    <xf numFmtId="44" fontId="28" fillId="0" borderId="38" xfId="2" applyFont="1" applyFill="1" applyBorder="1" applyAlignment="1">
      <alignment horizontal="right" vertical="center"/>
    </xf>
    <xf numFmtId="43" fontId="3" fillId="0" borderId="38" xfId="0" applyNumberFormat="1" applyFont="1" applyBorder="1"/>
    <xf numFmtId="44" fontId="0" fillId="0" borderId="38" xfId="0" applyNumberFormat="1" applyBorder="1"/>
    <xf numFmtId="9" fontId="29" fillId="0" borderId="38" xfId="0" applyNumberFormat="1" applyFont="1" applyBorder="1" applyAlignment="1">
      <alignment horizontal="right" vertical="center"/>
    </xf>
    <xf numFmtId="44" fontId="30" fillId="0" borderId="38" xfId="2" applyFont="1" applyFill="1" applyBorder="1" applyAlignment="1">
      <alignment horizontal="right"/>
    </xf>
    <xf numFmtId="0" fontId="30" fillId="0" borderId="38" xfId="0" applyFont="1" applyBorder="1" applyAlignment="1">
      <alignment horizontal="right"/>
    </xf>
    <xf numFmtId="44" fontId="30" fillId="0" borderId="39" xfId="2" applyFont="1" applyFill="1" applyBorder="1" applyAlignment="1">
      <alignment horizontal="right"/>
    </xf>
    <xf numFmtId="0" fontId="25" fillId="38" borderId="25" xfId="0" applyFont="1" applyFill="1" applyBorder="1"/>
    <xf numFmtId="0" fontId="25" fillId="38" borderId="26" xfId="0" applyFont="1" applyFill="1" applyBorder="1"/>
    <xf numFmtId="0" fontId="0" fillId="0" borderId="32" xfId="0" applyBorder="1"/>
    <xf numFmtId="0" fontId="29" fillId="0" borderId="33" xfId="0" applyFont="1" applyBorder="1" applyAlignment="1">
      <alignment horizontal="right" vertical="center"/>
    </xf>
    <xf numFmtId="44" fontId="28" fillId="0" borderId="33" xfId="2" applyFont="1" applyFill="1" applyBorder="1" applyAlignment="1">
      <alignment horizontal="right" vertical="center"/>
    </xf>
    <xf numFmtId="0" fontId="41" fillId="40" borderId="35" xfId="0" applyFont="1" applyFill="1" applyBorder="1" applyAlignment="1">
      <alignment horizontal="left" vertical="center"/>
    </xf>
    <xf numFmtId="2" fontId="30" fillId="40" borderId="36" xfId="0" applyNumberFormat="1" applyFont="1" applyFill="1" applyBorder="1" applyAlignment="1">
      <alignment horizontal="right"/>
    </xf>
    <xf numFmtId="0" fontId="0" fillId="40" borderId="35" xfId="0" applyFill="1" applyBorder="1" applyAlignment="1">
      <alignment horizontal="left"/>
    </xf>
    <xf numFmtId="0" fontId="0" fillId="40" borderId="0" xfId="0" applyFill="1"/>
    <xf numFmtId="0" fontId="0" fillId="0" borderId="36" xfId="0" applyBorder="1"/>
    <xf numFmtId="0" fontId="1" fillId="40" borderId="35" xfId="0" applyFont="1" applyFill="1" applyBorder="1" applyAlignment="1">
      <alignment horizontal="left"/>
    </xf>
    <xf numFmtId="44" fontId="30" fillId="40" borderId="36" xfId="2" applyFont="1" applyFill="1" applyBorder="1" applyAlignment="1">
      <alignment horizontal="right"/>
    </xf>
    <xf numFmtId="0" fontId="27" fillId="40" borderId="37" xfId="0" applyFont="1" applyFill="1" applyBorder="1" applyAlignment="1">
      <alignment horizontal="left"/>
    </xf>
    <xf numFmtId="0" fontId="0" fillId="40" borderId="38" xfId="0" applyFill="1" applyBorder="1"/>
    <xf numFmtId="43" fontId="32" fillId="40" borderId="38" xfId="0" applyNumberFormat="1" applyFont="1" applyFill="1" applyBorder="1" applyAlignment="1">
      <alignment horizontal="right"/>
    </xf>
    <xf numFmtId="165" fontId="29" fillId="40" borderId="38" xfId="2" applyNumberFormat="1" applyFont="1" applyFill="1" applyBorder="1" applyAlignment="1">
      <alignment horizontal="right" vertical="center"/>
    </xf>
    <xf numFmtId="44" fontId="29" fillId="40" borderId="38" xfId="2" applyFont="1" applyFill="1" applyBorder="1" applyAlignment="1">
      <alignment horizontal="right" vertical="center"/>
    </xf>
    <xf numFmtId="0" fontId="29" fillId="40" borderId="38" xfId="0" applyFont="1" applyFill="1" applyBorder="1" applyAlignment="1">
      <alignment horizontal="right" vertical="center"/>
    </xf>
    <xf numFmtId="44" fontId="30" fillId="40" borderId="38" xfId="2" applyFont="1" applyFill="1" applyBorder="1" applyAlignment="1">
      <alignment horizontal="right"/>
    </xf>
    <xf numFmtId="0" fontId="30" fillId="40" borderId="38" xfId="0" applyFont="1" applyFill="1" applyBorder="1" applyAlignment="1">
      <alignment horizontal="right"/>
    </xf>
    <xf numFmtId="44" fontId="30" fillId="40" borderId="39" xfId="2" applyFont="1" applyFill="1" applyBorder="1" applyAlignment="1">
      <alignment horizontal="right"/>
    </xf>
    <xf numFmtId="0" fontId="41" fillId="36" borderId="0" xfId="0" applyFont="1" applyFill="1" applyAlignment="1">
      <alignment horizontal="center" vertical="center"/>
    </xf>
    <xf numFmtId="0" fontId="42" fillId="36" borderId="35" xfId="0" applyFont="1" applyFill="1" applyBorder="1" applyAlignment="1">
      <alignment horizontal="justify" vertical="center"/>
    </xf>
    <xf numFmtId="0" fontId="3" fillId="36" borderId="0" xfId="0" applyFont="1" applyFill="1"/>
    <xf numFmtId="43" fontId="0" fillId="36" borderId="0" xfId="0" applyNumberFormat="1" applyFill="1"/>
    <xf numFmtId="44" fontId="30" fillId="36" borderId="36" xfId="2" applyFont="1" applyFill="1" applyBorder="1" applyAlignment="1">
      <alignment horizontal="right"/>
    </xf>
    <xf numFmtId="0" fontId="41" fillId="36" borderId="35" xfId="0" applyFont="1" applyFill="1" applyBorder="1" applyAlignment="1">
      <alignment horizontal="justify" vertical="center"/>
    </xf>
    <xf numFmtId="9" fontId="28" fillId="36" borderId="0" xfId="1" applyFont="1" applyFill="1" applyBorder="1" applyAlignment="1">
      <alignment horizontal="right" vertical="center"/>
    </xf>
    <xf numFmtId="4" fontId="32" fillId="36" borderId="0" xfId="0" applyNumberFormat="1" applyFont="1" applyFill="1"/>
    <xf numFmtId="4" fontId="39" fillId="36" borderId="0" xfId="46" applyNumberFormat="1" applyFont="1" applyFill="1"/>
    <xf numFmtId="0" fontId="43" fillId="0" borderId="0" xfId="0" applyFont="1"/>
    <xf numFmtId="0" fontId="1" fillId="0" borderId="0" xfId="0" applyFont="1" applyAlignment="1">
      <alignment horizontal="center"/>
    </xf>
    <xf numFmtId="0" fontId="44" fillId="0" borderId="0" xfId="0" applyFont="1"/>
    <xf numFmtId="4" fontId="23" fillId="0" borderId="0" xfId="0" applyNumberFormat="1" applyFont="1"/>
    <xf numFmtId="44" fontId="23" fillId="0" borderId="0" xfId="2" applyFont="1" applyFill="1" applyBorder="1" applyAlignment="1">
      <alignment horizontal="right"/>
    </xf>
    <xf numFmtId="9" fontId="41" fillId="36" borderId="0" xfId="1" applyFont="1" applyFill="1" applyBorder="1" applyAlignment="1">
      <alignment horizontal="right" vertical="center"/>
    </xf>
    <xf numFmtId="44" fontId="1" fillId="36" borderId="0" xfId="2" applyFont="1" applyFill="1" applyBorder="1" applyAlignment="1">
      <alignment horizontal="right"/>
    </xf>
    <xf numFmtId="44" fontId="1" fillId="0" borderId="0" xfId="2" applyFont="1" applyFill="1" applyBorder="1" applyAlignment="1">
      <alignment horizontal="right"/>
    </xf>
    <xf numFmtId="44" fontId="1" fillId="0" borderId="0" xfId="2" applyFont="1" applyBorder="1" applyAlignment="1">
      <alignment horizontal="right"/>
    </xf>
    <xf numFmtId="44" fontId="42" fillId="0" borderId="0" xfId="2" applyFont="1" applyFill="1" applyBorder="1" applyAlignment="1">
      <alignment horizontal="right" vertical="center"/>
    </xf>
    <xf numFmtId="44" fontId="41" fillId="36" borderId="0" xfId="2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4" fontId="1" fillId="36" borderId="0" xfId="2" applyFont="1" applyFill="1" applyBorder="1"/>
    <xf numFmtId="44" fontId="0" fillId="36" borderId="0" xfId="2" applyFont="1" applyFill="1" applyBorder="1"/>
    <xf numFmtId="44" fontId="0" fillId="0" borderId="0" xfId="2" applyFont="1" applyBorder="1"/>
    <xf numFmtId="8" fontId="0" fillId="0" borderId="0" xfId="0" applyNumberFormat="1"/>
    <xf numFmtId="3" fontId="1" fillId="0" borderId="0" xfId="2" applyNumberFormat="1" applyFont="1" applyFill="1" applyBorder="1" applyAlignment="1">
      <alignment horizontal="right"/>
    </xf>
    <xf numFmtId="3" fontId="1" fillId="36" borderId="0" xfId="2" applyNumberFormat="1" applyFont="1" applyFill="1" applyBorder="1" applyAlignment="1">
      <alignment horizontal="right"/>
    </xf>
    <xf numFmtId="9" fontId="41" fillId="36" borderId="0" xfId="1" applyFont="1" applyFill="1" applyBorder="1" applyAlignment="1">
      <alignment horizontal="center" vertical="center"/>
    </xf>
    <xf numFmtId="44" fontId="1" fillId="0" borderId="0" xfId="2" applyFont="1" applyFill="1" applyBorder="1" applyAlignment="1">
      <alignment horizontal="center"/>
    </xf>
    <xf numFmtId="44" fontId="1" fillId="36" borderId="0" xfId="2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9" fontId="42" fillId="0" borderId="0" xfId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4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1" fillId="37" borderId="0" xfId="2" applyFont="1" applyFill="1" applyBorder="1" applyAlignment="1">
      <alignment horizontal="right"/>
    </xf>
    <xf numFmtId="44" fontId="41" fillId="39" borderId="0" xfId="2" applyFont="1" applyFill="1" applyBorder="1" applyAlignment="1">
      <alignment horizontal="right" vertical="center"/>
    </xf>
    <xf numFmtId="44" fontId="41" fillId="33" borderId="0" xfId="2" applyFont="1" applyFill="1" applyBorder="1" applyAlignment="1">
      <alignment horizontal="right" vertical="center"/>
    </xf>
    <xf numFmtId="44" fontId="0" fillId="0" borderId="0" xfId="2" applyFont="1" applyFill="1" applyBorder="1"/>
    <xf numFmtId="0" fontId="22" fillId="41" borderId="40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  <xf numFmtId="0" fontId="22" fillId="34" borderId="42" xfId="0" applyFont="1" applyFill="1" applyBorder="1" applyAlignment="1">
      <alignment horizontal="center" vertical="center"/>
    </xf>
    <xf numFmtId="0" fontId="41" fillId="39" borderId="43" xfId="0" applyFont="1" applyFill="1" applyBorder="1" applyAlignment="1">
      <alignment horizontal="justify" vertical="center"/>
    </xf>
    <xf numFmtId="0" fontId="41" fillId="39" borderId="0" xfId="0" applyFont="1" applyFill="1" applyAlignment="1">
      <alignment horizontal="right" vertical="center"/>
    </xf>
    <xf numFmtId="0" fontId="1" fillId="37" borderId="0" xfId="0" applyFont="1" applyFill="1"/>
    <xf numFmtId="0" fontId="1" fillId="37" borderId="44" xfId="0" applyFont="1" applyFill="1" applyBorder="1" applyAlignment="1">
      <alignment horizontal="center" vertical="center"/>
    </xf>
    <xf numFmtId="0" fontId="41" fillId="33" borderId="43" xfId="0" applyFont="1" applyFill="1" applyBorder="1" applyAlignment="1">
      <alignment horizontal="justify" vertical="center"/>
    </xf>
    <xf numFmtId="0" fontId="41" fillId="33" borderId="0" xfId="0" applyFont="1" applyFill="1" applyAlignment="1">
      <alignment horizontal="right" vertical="center"/>
    </xf>
    <xf numFmtId="0" fontId="1" fillId="36" borderId="0" xfId="0" applyFont="1" applyFill="1"/>
    <xf numFmtId="0" fontId="1" fillId="36" borderId="44" xfId="0" applyFont="1" applyFill="1" applyBorder="1" applyAlignment="1">
      <alignment horizontal="center" vertical="center"/>
    </xf>
    <xf numFmtId="0" fontId="41" fillId="0" borderId="43" xfId="0" applyFont="1" applyBorder="1" applyAlignment="1">
      <alignment horizontal="justify" vertical="center"/>
    </xf>
    <xf numFmtId="44" fontId="4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44" fontId="1" fillId="0" borderId="44" xfId="2" applyFont="1" applyFill="1" applyBorder="1" applyAlignment="1">
      <alignment horizontal="right"/>
    </xf>
    <xf numFmtId="0" fontId="41" fillId="36" borderId="43" xfId="0" applyFont="1" applyFill="1" applyBorder="1" applyAlignment="1">
      <alignment horizontal="justify" vertical="center"/>
    </xf>
    <xf numFmtId="44" fontId="41" fillId="36" borderId="0" xfId="0" applyNumberFormat="1" applyFont="1" applyFill="1" applyAlignment="1">
      <alignment horizontal="right" vertical="center"/>
    </xf>
    <xf numFmtId="0" fontId="1" fillId="36" borderId="0" xfId="0" applyFont="1" applyFill="1" applyAlignment="1">
      <alignment horizontal="right"/>
    </xf>
    <xf numFmtId="44" fontId="1" fillId="36" borderId="44" xfId="2" applyFont="1" applyFill="1" applyBorder="1" applyAlignment="1">
      <alignment horizontal="right"/>
    </xf>
    <xf numFmtId="0" fontId="42" fillId="36" borderId="45" xfId="0" applyFont="1" applyFill="1" applyBorder="1" applyAlignment="1">
      <alignment horizontal="justify" vertical="center"/>
    </xf>
    <xf numFmtId="44" fontId="42" fillId="36" borderId="46" xfId="2" applyFont="1" applyFill="1" applyBorder="1" applyAlignment="1">
      <alignment horizontal="right" vertical="center"/>
    </xf>
    <xf numFmtId="43" fontId="3" fillId="36" borderId="46" xfId="0" applyNumberFormat="1" applyFont="1" applyFill="1" applyBorder="1"/>
    <xf numFmtId="44" fontId="3" fillId="36" borderId="46" xfId="2" applyFont="1" applyFill="1" applyBorder="1"/>
    <xf numFmtId="44" fontId="42" fillId="36" borderId="46" xfId="0" applyNumberFormat="1" applyFont="1" applyFill="1" applyBorder="1" applyAlignment="1">
      <alignment horizontal="right" vertical="center"/>
    </xf>
    <xf numFmtId="9" fontId="42" fillId="36" borderId="46" xfId="1" applyFont="1" applyFill="1" applyBorder="1" applyAlignment="1">
      <alignment horizontal="center" vertical="center"/>
    </xf>
    <xf numFmtId="44" fontId="23" fillId="36" borderId="46" xfId="0" applyNumberFormat="1" applyFont="1" applyFill="1" applyBorder="1" applyAlignment="1">
      <alignment horizontal="right"/>
    </xf>
    <xf numFmtId="44" fontId="23" fillId="36" borderId="47" xfId="2" applyFont="1" applyFill="1" applyBorder="1" applyAlignment="1">
      <alignment horizontal="center"/>
    </xf>
    <xf numFmtId="0" fontId="1" fillId="0" borderId="43" xfId="0" applyFont="1" applyBorder="1" applyAlignment="1">
      <alignment horizontal="left" vertical="top" wrapText="1"/>
    </xf>
    <xf numFmtId="3" fontId="1" fillId="0" borderId="0" xfId="0" applyNumberFormat="1" applyFont="1" applyAlignment="1">
      <alignment horizontal="right"/>
    </xf>
    <xf numFmtId="44" fontId="1" fillId="0" borderId="44" xfId="2" applyFont="1" applyBorder="1" applyAlignment="1">
      <alignment horizontal="center" vertical="center"/>
    </xf>
    <xf numFmtId="0" fontId="1" fillId="36" borderId="43" xfId="0" applyFont="1" applyFill="1" applyBorder="1" applyAlignment="1">
      <alignment horizontal="left" vertical="top" wrapText="1"/>
    </xf>
    <xf numFmtId="3" fontId="1" fillId="36" borderId="0" xfId="0" applyNumberFormat="1" applyFont="1" applyFill="1" applyAlignment="1">
      <alignment horizontal="right"/>
    </xf>
    <xf numFmtId="44" fontId="1" fillId="36" borderId="44" xfId="2" applyFont="1" applyFill="1" applyBorder="1" applyAlignment="1">
      <alignment horizontal="center" vertical="center"/>
    </xf>
    <xf numFmtId="44" fontId="1" fillId="0" borderId="44" xfId="2" applyFont="1" applyFill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1" fillId="36" borderId="43" xfId="0" applyFont="1" applyFill="1" applyBorder="1" applyAlignment="1">
      <alignment horizontal="left"/>
    </xf>
    <xf numFmtId="0" fontId="23" fillId="36" borderId="45" xfId="0" applyFont="1" applyFill="1" applyBorder="1" applyAlignment="1">
      <alignment horizontal="left"/>
    </xf>
    <xf numFmtId="43" fontId="23" fillId="36" borderId="46" xfId="0" applyNumberFormat="1" applyFont="1" applyFill="1" applyBorder="1" applyAlignment="1">
      <alignment horizontal="right"/>
    </xf>
    <xf numFmtId="44" fontId="23" fillId="36" borderId="46" xfId="2" applyFont="1" applyFill="1" applyBorder="1" applyAlignment="1">
      <alignment horizontal="right"/>
    </xf>
    <xf numFmtId="164" fontId="23" fillId="36" borderId="46" xfId="0" applyNumberFormat="1" applyFont="1" applyFill="1" applyBorder="1" applyAlignment="1">
      <alignment horizontal="right"/>
    </xf>
    <xf numFmtId="44" fontId="23" fillId="36" borderId="47" xfId="2" applyFont="1" applyFill="1" applyBorder="1" applyAlignment="1">
      <alignment horizontal="center" vertical="center"/>
    </xf>
    <xf numFmtId="0" fontId="26" fillId="42" borderId="49" xfId="0" applyFont="1" applyFill="1" applyBorder="1"/>
    <xf numFmtId="0" fontId="25" fillId="42" borderId="50" xfId="0" applyFont="1" applyFill="1" applyBorder="1"/>
    <xf numFmtId="0" fontId="31" fillId="42" borderId="50" xfId="0" applyFont="1" applyFill="1" applyBorder="1"/>
    <xf numFmtId="0" fontId="25" fillId="42" borderId="50" xfId="0" applyFont="1" applyFill="1" applyBorder="1" applyAlignment="1">
      <alignment horizontal="center"/>
    </xf>
    <xf numFmtId="0" fontId="0" fillId="42" borderId="50" xfId="0" applyFill="1" applyBorder="1"/>
    <xf numFmtId="0" fontId="0" fillId="42" borderId="51" xfId="0" applyFill="1" applyBorder="1" applyAlignment="1">
      <alignment horizontal="center" vertical="center"/>
    </xf>
    <xf numFmtId="0" fontId="26" fillId="42" borderId="52" xfId="0" applyFont="1" applyFill="1" applyBorder="1"/>
    <xf numFmtId="0" fontId="34" fillId="42" borderId="53" xfId="0" applyFont="1" applyFill="1" applyBorder="1"/>
    <xf numFmtId="0" fontId="22" fillId="42" borderId="53" xfId="0" applyFont="1" applyFill="1" applyBorder="1" applyAlignment="1">
      <alignment horizontal="center" wrapText="1"/>
    </xf>
    <xf numFmtId="0" fontId="33" fillId="42" borderId="53" xfId="0" applyFont="1" applyFill="1" applyBorder="1"/>
    <xf numFmtId="0" fontId="33" fillId="42" borderId="54" xfId="0" applyFont="1" applyFill="1" applyBorder="1" applyAlignment="1">
      <alignment horizontal="center" vertical="center"/>
    </xf>
    <xf numFmtId="0" fontId="24" fillId="0" borderId="55" xfId="0" applyFont="1" applyBorder="1" applyAlignment="1">
      <alignment horizontal="justify" vertical="center"/>
    </xf>
    <xf numFmtId="0" fontId="24" fillId="0" borderId="56" xfId="0" applyFont="1" applyBorder="1" applyAlignment="1">
      <alignment horizontal="right" vertical="center"/>
    </xf>
    <xf numFmtId="44" fontId="27" fillId="0" borderId="56" xfId="2" applyFont="1" applyFill="1" applyBorder="1" applyAlignment="1">
      <alignment horizontal="right"/>
    </xf>
    <xf numFmtId="44" fontId="27" fillId="0" borderId="56" xfId="2" applyFont="1" applyFill="1" applyBorder="1"/>
    <xf numFmtId="9" fontId="24" fillId="0" borderId="56" xfId="1" applyFont="1" applyFill="1" applyBorder="1" applyAlignment="1">
      <alignment horizontal="center" vertical="center"/>
    </xf>
    <xf numFmtId="44" fontId="27" fillId="0" borderId="57" xfId="2" applyFont="1" applyFill="1" applyBorder="1" applyAlignment="1">
      <alignment horizontal="center" vertical="center"/>
    </xf>
    <xf numFmtId="0" fontId="26" fillId="42" borderId="58" xfId="0" applyFont="1" applyFill="1" applyBorder="1"/>
    <xf numFmtId="0" fontId="25" fillId="42" borderId="59" xfId="0" applyFont="1" applyFill="1" applyBorder="1"/>
    <xf numFmtId="0" fontId="25" fillId="42" borderId="60" xfId="0" applyFont="1" applyFill="1" applyBorder="1"/>
    <xf numFmtId="0" fontId="25" fillId="42" borderId="11" xfId="0" applyFont="1" applyFill="1" applyBorder="1" applyAlignment="1">
      <alignment horizontal="center"/>
    </xf>
    <xf numFmtId="0" fontId="0" fillId="42" borderId="11" xfId="0" applyFill="1" applyBorder="1"/>
    <xf numFmtId="0" fontId="0" fillId="42" borderId="11" xfId="0" applyFill="1" applyBorder="1" applyAlignment="1">
      <alignment horizontal="center" vertical="center"/>
    </xf>
    <xf numFmtId="0" fontId="41" fillId="0" borderId="48" xfId="0" applyFont="1" applyBorder="1" applyAlignment="1">
      <alignment horizontal="left" vertical="center"/>
    </xf>
    <xf numFmtId="0" fontId="42" fillId="0" borderId="41" xfId="0" applyFont="1" applyBorder="1" applyAlignment="1">
      <alignment horizontal="right" vertical="center"/>
    </xf>
    <xf numFmtId="44" fontId="41" fillId="0" borderId="41" xfId="2" applyFont="1" applyFill="1" applyBorder="1" applyAlignment="1">
      <alignment horizontal="right" vertical="center"/>
    </xf>
    <xf numFmtId="0" fontId="42" fillId="0" borderId="41" xfId="0" applyFont="1" applyBorder="1" applyAlignment="1">
      <alignment horizontal="center" vertical="center"/>
    </xf>
    <xf numFmtId="0" fontId="23" fillId="0" borderId="41" xfId="0" applyFont="1" applyBorder="1" applyAlignment="1">
      <alignment horizontal="right"/>
    </xf>
    <xf numFmtId="0" fontId="23" fillId="0" borderId="42" xfId="0" applyFont="1" applyBorder="1" applyAlignment="1">
      <alignment horizontal="center" vertical="center"/>
    </xf>
    <xf numFmtId="0" fontId="41" fillId="36" borderId="43" xfId="0" applyFont="1" applyFill="1" applyBorder="1" applyAlignment="1">
      <alignment horizontal="left" vertical="center"/>
    </xf>
    <xf numFmtId="0" fontId="42" fillId="36" borderId="0" xfId="0" applyFont="1" applyFill="1" applyAlignment="1">
      <alignment horizontal="center" vertical="center"/>
    </xf>
    <xf numFmtId="0" fontId="23" fillId="36" borderId="0" xfId="0" applyFont="1" applyFill="1" applyAlignment="1">
      <alignment horizontal="right"/>
    </xf>
    <xf numFmtId="0" fontId="23" fillId="36" borderId="44" xfId="0" applyFont="1" applyFill="1" applyBorder="1" applyAlignment="1">
      <alignment horizontal="center" vertical="center"/>
    </xf>
    <xf numFmtId="0" fontId="41" fillId="0" borderId="43" xfId="0" applyFont="1" applyBorder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42" fillId="36" borderId="0" xfId="0" applyFont="1" applyFill="1" applyAlignment="1">
      <alignment horizontal="right" vertical="center"/>
    </xf>
    <xf numFmtId="0" fontId="0" fillId="36" borderId="0" xfId="0" applyFill="1" applyAlignment="1">
      <alignment horizontal="center"/>
    </xf>
    <xf numFmtId="0" fontId="0" fillId="36" borderId="44" xfId="0" applyFill="1" applyBorder="1" applyAlignment="1">
      <alignment horizontal="center" vertical="center"/>
    </xf>
    <xf numFmtId="9" fontId="1" fillId="0" borderId="0" xfId="0" applyNumberFormat="1" applyFont="1"/>
    <xf numFmtId="44" fontId="23" fillId="0" borderId="44" xfId="2" applyFont="1" applyFill="1" applyBorder="1" applyAlignment="1">
      <alignment horizontal="center" vertical="center"/>
    </xf>
    <xf numFmtId="0" fontId="3" fillId="36" borderId="45" xfId="0" applyFont="1" applyFill="1" applyBorder="1"/>
    <xf numFmtId="0" fontId="3" fillId="36" borderId="46" xfId="0" applyFont="1" applyFill="1" applyBorder="1"/>
    <xf numFmtId="0" fontId="47" fillId="42" borderId="50" xfId="0" applyFont="1" applyFill="1" applyBorder="1"/>
    <xf numFmtId="0" fontId="47" fillId="42" borderId="50" xfId="0" applyFont="1" applyFill="1" applyBorder="1" applyAlignment="1">
      <alignment horizontal="center"/>
    </xf>
    <xf numFmtId="0" fontId="0" fillId="0" borderId="43" xfId="0" applyBorder="1"/>
    <xf numFmtId="44" fontId="0" fillId="0" borderId="44" xfId="2" applyFont="1" applyBorder="1"/>
    <xf numFmtId="0" fontId="0" fillId="36" borderId="43" xfId="0" applyFill="1" applyBorder="1"/>
    <xf numFmtId="44" fontId="0" fillId="36" borderId="44" xfId="2" applyFont="1" applyFill="1" applyBorder="1"/>
    <xf numFmtId="0" fontId="3" fillId="0" borderId="45" xfId="0" applyFont="1" applyBorder="1"/>
    <xf numFmtId="44" fontId="3" fillId="0" borderId="46" xfId="2" applyFont="1" applyBorder="1"/>
    <xf numFmtId="44" fontId="3" fillId="0" borderId="47" xfId="2" applyFont="1" applyBorder="1"/>
    <xf numFmtId="0" fontId="45" fillId="34" borderId="49" xfId="0" applyFont="1" applyFill="1" applyBorder="1" applyAlignment="1">
      <alignment horizontal="center" vertical="center"/>
    </xf>
    <xf numFmtId="44" fontId="46" fillId="34" borderId="50" xfId="2" applyFont="1" applyFill="1" applyBorder="1" applyAlignment="1">
      <alignment horizontal="center" vertical="center" wrapText="1"/>
    </xf>
    <xf numFmtId="44" fontId="46" fillId="34" borderId="51" xfId="2" applyFont="1" applyFill="1" applyBorder="1" applyAlignment="1">
      <alignment horizontal="center" vertical="center" wrapText="1"/>
    </xf>
    <xf numFmtId="0" fontId="22" fillId="34" borderId="61" xfId="0" applyFont="1" applyFill="1" applyBorder="1" applyAlignment="1">
      <alignment horizontal="center" vertical="center"/>
    </xf>
    <xf numFmtId="0" fontId="22" fillId="34" borderId="62" xfId="0" applyFont="1" applyFill="1" applyBorder="1" applyAlignment="1">
      <alignment horizontal="center" vertical="center" wrapText="1"/>
    </xf>
    <xf numFmtId="0" fontId="22" fillId="34" borderId="63" xfId="0" applyFont="1" applyFill="1" applyBorder="1" applyAlignment="1">
      <alignment horizontal="center" vertical="center" wrapText="1"/>
    </xf>
    <xf numFmtId="0" fontId="36" fillId="34" borderId="35" xfId="0" applyFont="1" applyFill="1" applyBorder="1" applyAlignment="1">
      <alignment horizontal="center" vertical="center"/>
    </xf>
    <xf numFmtId="0" fontId="36" fillId="34" borderId="0" xfId="0" applyFont="1" applyFill="1" applyAlignment="1">
      <alignment horizontal="center" vertical="center" wrapText="1"/>
    </xf>
    <xf numFmtId="0" fontId="36" fillId="34" borderId="36" xfId="0" applyFont="1" applyFill="1" applyBorder="1" applyAlignment="1">
      <alignment horizontal="center" vertical="center" wrapText="1"/>
    </xf>
    <xf numFmtId="0" fontId="0" fillId="37" borderId="64" xfId="0" applyFill="1" applyBorder="1" applyAlignment="1">
      <alignment horizontal="left"/>
    </xf>
    <xf numFmtId="44" fontId="0" fillId="37" borderId="65" xfId="2" applyFont="1" applyFill="1" applyBorder="1" applyAlignment="1">
      <alignment horizontal="center"/>
    </xf>
    <xf numFmtId="164" fontId="0" fillId="37" borderId="66" xfId="0" applyNumberFormat="1" applyFill="1" applyBorder="1" applyAlignment="1">
      <alignment horizontal="center"/>
    </xf>
    <xf numFmtId="0" fontId="41" fillId="0" borderId="32" xfId="0" applyFont="1" applyBorder="1" applyAlignment="1">
      <alignment horizontal="left" vertical="center"/>
    </xf>
    <xf numFmtId="0" fontId="41" fillId="0" borderId="33" xfId="0" applyFont="1" applyBorder="1" applyAlignment="1">
      <alignment horizontal="left" vertical="center"/>
    </xf>
  </cellXfs>
  <cellStyles count="47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45" builtinId="3"/>
    <cellStyle name="Currency" xfId="2" builtinId="4"/>
    <cellStyle name="Explanatory Text 2" xfId="31" xr:uid="{00000000-0005-0000-0000-00001D000000}"/>
    <cellStyle name="Good 2" xfId="32" xr:uid="{00000000-0005-0000-0000-00001E000000}"/>
    <cellStyle name="Heading 1 2" xfId="33" xr:uid="{00000000-0005-0000-0000-00001F000000}"/>
    <cellStyle name="Heading 2 2" xfId="34" xr:uid="{00000000-0005-0000-0000-000020000000}"/>
    <cellStyle name="Heading 3 2" xfId="35" xr:uid="{00000000-0005-0000-0000-000021000000}"/>
    <cellStyle name="Heading 4 2" xfId="36" xr:uid="{00000000-0005-0000-0000-000022000000}"/>
    <cellStyle name="Input 2" xfId="37" xr:uid="{00000000-0005-0000-0000-000023000000}"/>
    <cellStyle name="Linked Cell 2" xfId="38" xr:uid="{00000000-0005-0000-0000-000024000000}"/>
    <cellStyle name="Neutral 2" xfId="39" xr:uid="{00000000-0005-0000-0000-000025000000}"/>
    <cellStyle name="Normal" xfId="0" builtinId="0"/>
    <cellStyle name="Normal 2" xfId="3" xr:uid="{00000000-0005-0000-0000-000027000000}"/>
    <cellStyle name="Normal_Sheet1" xfId="46" xr:uid="{00000000-0005-0000-0000-000028000000}"/>
    <cellStyle name="Note 2" xfId="40" xr:uid="{00000000-0005-0000-0000-000029000000}"/>
    <cellStyle name="Output 2" xfId="41" xr:uid="{00000000-0005-0000-0000-00002A000000}"/>
    <cellStyle name="Percent" xfId="1" builtinId="5"/>
    <cellStyle name="Title 2" xfId="42" xr:uid="{00000000-0005-0000-0000-00002C000000}"/>
    <cellStyle name="Total 2" xfId="43" xr:uid="{00000000-0005-0000-0000-00002D000000}"/>
    <cellStyle name="Warning Text 2" xfId="44" xr:uid="{00000000-0005-0000-0000-00002E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minor"/>
      </font>
      <numFmt numFmtId="3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7406D"/>
      <color rgb="FF8DB4E2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1220999</xdr:colOff>
      <xdr:row>13</xdr:row>
      <xdr:rowOff>49627</xdr:rowOff>
    </xdr:from>
    <xdr:to>
      <xdr:col>5</xdr:col>
      <xdr:colOff>983717</xdr:colOff>
      <xdr:row>19</xdr:row>
      <xdr:rowOff>58396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7499" y="3179270"/>
          <a:ext cx="1490825" cy="131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228599</xdr:colOff>
      <xdr:row>1</xdr:row>
      <xdr:rowOff>66674</xdr:rowOff>
    </xdr:from>
    <xdr:to>
      <xdr:col>18</xdr:col>
      <xdr:colOff>622154</xdr:colOff>
      <xdr:row>23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87277A-D863-94B6-4C8E-A18B4B613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49" y="276224"/>
          <a:ext cx="9185130" cy="458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orp.ADM\DEVELOPER%20CONTRIBUTIONS\2022-23%20S7-11\22-23%20-%20Contribution%20Reconciliation%20June%2023.xlsx" TargetMode="External"/><Relationship Id="rId1" Type="http://schemas.openxmlformats.org/officeDocument/2006/relationships/externalLinkPath" Target="/Corp.ADM/DEVELOPER%20CONTRIBUTIONS/2022-23%20S7-11/22-23%20-%20Contribution%20Reconciliation%20June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Reconciliation"/>
      <sheetName val="Long Note 26"/>
      <sheetName val="Funding Statement"/>
      <sheetName val="Interest"/>
      <sheetName val="Summary of movements"/>
      <sheetName val="Interest - Calc 18-19 copy"/>
      <sheetName val="Interest Second copy"/>
      <sheetName val="Interest Journal 18-19"/>
      <sheetName val="Notes"/>
      <sheetName val="Plans list"/>
      <sheetName val="2017 -18  journal &quot;T&quot; accounts"/>
      <sheetName val="Note 17 - old do not use"/>
      <sheetName val="Working for funding statement"/>
      <sheetName val="Sheet1"/>
    </sheetNames>
    <sheetDataSet>
      <sheetData sheetId="0"/>
      <sheetData sheetId="1">
        <row r="29">
          <cell r="Q29">
            <v>169615.30999999994</v>
          </cell>
        </row>
        <row r="120">
          <cell r="P120">
            <v>3634.56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2" displayName="Table22" ref="B7:E9" totalsRowShown="0" headerRowDxfId="4" dataDxfId="3" dataCellStyle="Currency">
  <autoFilter ref="B7:E9" xr:uid="{00000000-0009-0000-0100-000001000000}"/>
  <tableColumns count="4">
    <tableColumn id="1" xr3:uid="{00000000-0010-0000-0000-000001000000}" name="Column1"/>
    <tableColumn id="2" xr3:uid="{00000000-0010-0000-0000-000002000000}" name="Column2" dataDxfId="2" dataCellStyle="Currency"/>
    <tableColumn id="5" xr3:uid="{00000000-0010-0000-0000-000005000000}" name="Column3" dataDxfId="1" dataCellStyle="Currency">
      <calculatedColumnFormula>SUBTOTAL(109,D4:D7)</calculatedColumnFormula>
    </tableColumn>
    <tableColumn id="6" xr3:uid="{00000000-0010-0000-0000-000006000000}" name="Column4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17406D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Segoe UI (NXS)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"/>
  <sheetViews>
    <sheetView showGridLines="0" tabSelected="1" zoomScaleNormal="100" workbookViewId="0">
      <selection activeCell="G14" sqref="G14"/>
    </sheetView>
  </sheetViews>
  <sheetFormatPr defaultRowHeight="16.5" x14ac:dyDescent="0.3"/>
  <cols>
    <col min="2" max="2" width="42" bestFit="1" customWidth="1"/>
    <col min="3" max="3" width="19.5" customWidth="1"/>
    <col min="4" max="4" width="17.5" bestFit="1" customWidth="1"/>
    <col min="5" max="5" width="15.75" customWidth="1"/>
    <col min="6" max="7" width="12.125" bestFit="1" customWidth="1"/>
    <col min="8" max="8" width="9.375" bestFit="1" customWidth="1"/>
    <col min="11" max="11" width="12" bestFit="1" customWidth="1"/>
  </cols>
  <sheetData>
    <row r="1" spans="2:11" ht="26.25" thickBot="1" x14ac:dyDescent="0.55000000000000004">
      <c r="B1" s="31" t="s">
        <v>107</v>
      </c>
    </row>
    <row r="2" spans="2:11" ht="50.25" thickBot="1" x14ac:dyDescent="0.35">
      <c r="B2" s="291" t="s">
        <v>22</v>
      </c>
      <c r="C2" s="292" t="s">
        <v>16</v>
      </c>
      <c r="D2" s="293" t="s">
        <v>23</v>
      </c>
    </row>
    <row r="3" spans="2:11" ht="17.25" thickBot="1" x14ac:dyDescent="0.35">
      <c r="B3" s="294" t="s">
        <v>24</v>
      </c>
      <c r="C3" s="295"/>
      <c r="D3" s="296">
        <v>2.6</v>
      </c>
      <c r="H3" s="9"/>
    </row>
    <row r="4" spans="2:11" ht="17.25" thickBot="1" x14ac:dyDescent="0.35">
      <c r="B4" s="297" t="s">
        <v>108</v>
      </c>
      <c r="C4" s="298">
        <f>D4/2.6</f>
        <v>3813.8875710958841</v>
      </c>
      <c r="D4" s="299">
        <f>'Work Schedule - detailed'!I9+'Work Schedule - detailed'!I23+'Work Schedule - detailed'!I33+'Work Schedule - detailed'!I36</f>
        <v>9916.1076848492994</v>
      </c>
      <c r="H4" s="5"/>
    </row>
    <row r="6" spans="2:11" ht="17.25" thickBot="1" x14ac:dyDescent="0.35">
      <c r="C6" s="6"/>
    </row>
    <row r="7" spans="2:11" ht="17.25" hidden="1" thickBot="1" x14ac:dyDescent="0.35">
      <c r="B7" s="32" t="s">
        <v>25</v>
      </c>
      <c r="C7" s="33" t="s">
        <v>26</v>
      </c>
      <c r="D7" s="6" t="s">
        <v>27</v>
      </c>
      <c r="E7" s="6" t="s">
        <v>28</v>
      </c>
    </row>
    <row r="8" spans="2:11" ht="17.25" hidden="1" thickBot="1" x14ac:dyDescent="0.35">
      <c r="C8" s="34"/>
      <c r="D8" s="34"/>
      <c r="E8" s="3"/>
    </row>
    <row r="9" spans="2:11" ht="17.25" thickBot="1" x14ac:dyDescent="0.35">
      <c r="B9" s="288" t="s">
        <v>29</v>
      </c>
      <c r="C9" s="289" t="s">
        <v>30</v>
      </c>
      <c r="D9" s="289" t="s">
        <v>31</v>
      </c>
      <c r="E9" s="290" t="s">
        <v>32</v>
      </c>
    </row>
    <row r="10" spans="2:11" x14ac:dyDescent="0.3">
      <c r="B10" s="281" t="s">
        <v>62</v>
      </c>
      <c r="C10" s="178">
        <f>'Work Schedule - detailed'!D9</f>
        <v>953834.33494558628</v>
      </c>
      <c r="D10" s="178">
        <f>'Work Schedule - detailed'!E9</f>
        <v>421434.45</v>
      </c>
      <c r="E10" s="282">
        <f>C10-D10</f>
        <v>532399.88494558632</v>
      </c>
      <c r="G10" s="5"/>
    </row>
    <row r="11" spans="2:11" x14ac:dyDescent="0.3">
      <c r="B11" s="283" t="s">
        <v>33</v>
      </c>
      <c r="C11" s="177">
        <f>'Work Schedule - detailed'!D23</f>
        <v>1544680</v>
      </c>
      <c r="D11" s="177">
        <f>'Work Schedule - detailed'!E23</f>
        <v>781311.8</v>
      </c>
      <c r="E11" s="284">
        <f>C11-D11</f>
        <v>763368.2</v>
      </c>
      <c r="G11" s="5"/>
    </row>
    <row r="12" spans="2:11" x14ac:dyDescent="0.3">
      <c r="B12" s="281" t="s">
        <v>34</v>
      </c>
      <c r="C12" s="178">
        <f>'Work Schedule - detailed'!D33</f>
        <v>577185</v>
      </c>
      <c r="D12" s="178">
        <f>'Work Schedule - detailed'!E33</f>
        <v>273806.55</v>
      </c>
      <c r="E12" s="282">
        <f>C12-D12</f>
        <v>303378.45</v>
      </c>
      <c r="G12" s="5"/>
      <c r="K12" s="179"/>
    </row>
    <row r="13" spans="2:11" x14ac:dyDescent="0.3">
      <c r="B13" s="283" t="s">
        <v>88</v>
      </c>
      <c r="C13" s="177">
        <f>'Work Schedule - detailed'!D36</f>
        <v>20000</v>
      </c>
      <c r="D13" s="177">
        <f>'Work Schedule - detailed'!$E$36</f>
        <v>12737.09</v>
      </c>
      <c r="E13" s="284">
        <f>C13-D13</f>
        <v>7262.91</v>
      </c>
      <c r="G13" s="5"/>
      <c r="K13" s="179"/>
    </row>
    <row r="14" spans="2:11" ht="17.25" thickBot="1" x14ac:dyDescent="0.35">
      <c r="B14" s="285" t="s">
        <v>4</v>
      </c>
      <c r="C14" s="286">
        <f>SUM(C10:C13)</f>
        <v>3095699.3349455865</v>
      </c>
      <c r="D14" s="286">
        <f>SUM(D10:D13)</f>
        <v>1489289.8900000001</v>
      </c>
      <c r="E14" s="287">
        <f>SUM(E10:E13)</f>
        <v>1606409.4449455861</v>
      </c>
      <c r="K14" s="179"/>
    </row>
    <row r="15" spans="2:11" x14ac:dyDescent="0.3">
      <c r="K15" s="179"/>
    </row>
    <row r="16" spans="2:11" x14ac:dyDescent="0.3">
      <c r="K16" s="179"/>
    </row>
    <row r="17" spans="3:5" x14ac:dyDescent="0.3">
      <c r="C17" s="5"/>
      <c r="D17" s="5"/>
      <c r="E17" s="5"/>
    </row>
    <row r="20" spans="3:5" x14ac:dyDescent="0.3">
      <c r="C20" s="5"/>
      <c r="D20" s="5"/>
      <c r="E20" s="5"/>
    </row>
    <row r="21" spans="3:5" x14ac:dyDescent="0.3">
      <c r="C21" s="5"/>
      <c r="D21" s="5"/>
      <c r="E21" s="5"/>
    </row>
  </sheetData>
  <pageMargins left="0.7" right="0.7" top="0.75" bottom="0.75" header="0.3" footer="0.3"/>
  <pageSetup paperSize="9" orientation="portrait" r:id="rId1"/>
  <ignoredErrors>
    <ignoredError sqref="D9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8CF9-9AE3-4677-AED6-991AEB9F434F}">
  <dimension ref="C1:K34"/>
  <sheetViews>
    <sheetView showGridLines="0" topLeftCell="B1" zoomScale="80" zoomScaleNormal="80" workbookViewId="0">
      <selection activeCell="C1" sqref="C1:J30"/>
    </sheetView>
  </sheetViews>
  <sheetFormatPr defaultRowHeight="16.5" x14ac:dyDescent="0.3"/>
  <cols>
    <col min="3" max="3" width="63.125" customWidth="1"/>
    <col min="4" max="4" width="12.125" customWidth="1"/>
    <col min="5" max="5" width="13.75" customWidth="1"/>
    <col min="6" max="6" width="18.5" bestFit="1" customWidth="1"/>
    <col min="7" max="7" width="22.625" customWidth="1"/>
    <col min="8" max="8" width="15" style="6" customWidth="1"/>
    <col min="9" max="9" width="21.875" customWidth="1"/>
    <col min="10" max="10" width="21.875" style="7" customWidth="1"/>
    <col min="11" max="11" width="9.25" bestFit="1" customWidth="1"/>
  </cols>
  <sheetData>
    <row r="1" spans="3:10" ht="17.25" thickBot="1" x14ac:dyDescent="0.35">
      <c r="J1" s="7" t="s">
        <v>17</v>
      </c>
    </row>
    <row r="2" spans="3:10" ht="17.25" thickBot="1" x14ac:dyDescent="0.35">
      <c r="C2" s="195" t="s">
        <v>3</v>
      </c>
      <c r="D2" s="196" t="s">
        <v>7</v>
      </c>
      <c r="E2" s="196" t="s">
        <v>0</v>
      </c>
      <c r="F2" s="196" t="s">
        <v>1</v>
      </c>
      <c r="G2" s="196" t="s">
        <v>9</v>
      </c>
      <c r="H2" s="196" t="s">
        <v>5</v>
      </c>
      <c r="I2" s="196" t="s">
        <v>6</v>
      </c>
      <c r="J2" s="197" t="s">
        <v>101</v>
      </c>
    </row>
    <row r="3" spans="3:10" ht="26.25" thickBot="1" x14ac:dyDescent="0.55000000000000004">
      <c r="C3" s="236" t="s">
        <v>62</v>
      </c>
      <c r="D3" s="279"/>
      <c r="E3" s="279"/>
      <c r="F3" s="279"/>
      <c r="G3" s="279"/>
      <c r="H3" s="280"/>
      <c r="I3" s="240"/>
      <c r="J3" s="241"/>
    </row>
    <row r="4" spans="3:10" ht="17.25" x14ac:dyDescent="0.3">
      <c r="C4" s="198" t="s">
        <v>102</v>
      </c>
      <c r="D4" s="199"/>
      <c r="E4" s="199"/>
      <c r="F4" s="191">
        <f>'Work Schedule - detailed'!D4</f>
        <v>571235.79201934696</v>
      </c>
      <c r="G4" s="192"/>
      <c r="I4" s="200"/>
      <c r="J4" s="201"/>
    </row>
    <row r="5" spans="3:10" ht="17.25" x14ac:dyDescent="0.3">
      <c r="C5" s="202" t="s">
        <v>67</v>
      </c>
      <c r="D5" s="203"/>
      <c r="E5" s="203"/>
      <c r="F5" s="170">
        <f>'Work Schedule - detailed'!D5</f>
        <v>150000</v>
      </c>
      <c r="G5" s="193"/>
      <c r="H5" s="182"/>
      <c r="I5" s="204"/>
      <c r="J5" s="205"/>
    </row>
    <row r="6" spans="3:10" ht="17.25" x14ac:dyDescent="0.3">
      <c r="C6" s="206" t="s">
        <v>2</v>
      </c>
      <c r="D6" s="82"/>
      <c r="E6" s="2"/>
      <c r="F6" s="194">
        <f>F5+F4</f>
        <v>721235.79201934696</v>
      </c>
      <c r="G6" s="207"/>
      <c r="H6" s="183"/>
      <c r="I6" s="208"/>
      <c r="J6" s="209"/>
    </row>
    <row r="7" spans="3:10" ht="17.25" x14ac:dyDescent="0.3">
      <c r="C7" s="210" t="s">
        <v>68</v>
      </c>
      <c r="D7" s="22"/>
      <c r="E7" s="169">
        <v>0.15</v>
      </c>
      <c r="F7" s="177">
        <f>F6*E7</f>
        <v>108185.36880290204</v>
      </c>
      <c r="G7" s="211"/>
      <c r="H7" s="184"/>
      <c r="I7" s="212"/>
      <c r="J7" s="213"/>
    </row>
    <row r="8" spans="3:10" ht="17.25" x14ac:dyDescent="0.3">
      <c r="C8" s="206" t="s">
        <v>8</v>
      </c>
      <c r="E8" s="75">
        <v>0.15</v>
      </c>
      <c r="F8" s="194">
        <f>(F7+F6)*E8</f>
        <v>124413.17412333735</v>
      </c>
      <c r="G8" s="207"/>
      <c r="H8" s="183"/>
      <c r="I8" s="208"/>
      <c r="J8" s="209"/>
    </row>
    <row r="9" spans="3:10" ht="18" thickBot="1" x14ac:dyDescent="0.35">
      <c r="C9" s="214" t="s">
        <v>4</v>
      </c>
      <c r="D9" s="215"/>
      <c r="E9" s="216"/>
      <c r="F9" s="217">
        <f>F8+F7+F6</f>
        <v>953834.33494558628</v>
      </c>
      <c r="G9" s="218">
        <f>'Work Schedule - detailed'!E9</f>
        <v>421434.45</v>
      </c>
      <c r="H9" s="219">
        <v>1</v>
      </c>
      <c r="I9" s="220">
        <f>F9-G9</f>
        <v>532399.88494558632</v>
      </c>
      <c r="J9" s="221" t="s">
        <v>19</v>
      </c>
    </row>
    <row r="10" spans="3:10" ht="18" thickBot="1" x14ac:dyDescent="0.35">
      <c r="C10" s="8"/>
      <c r="D10" s="9"/>
      <c r="E10" s="10"/>
      <c r="F10" s="11"/>
      <c r="G10" s="12"/>
      <c r="H10" s="185"/>
      <c r="I10" s="11"/>
      <c r="J10" s="14"/>
    </row>
    <row r="11" spans="3:10" ht="26.25" thickBot="1" x14ac:dyDescent="0.55000000000000004">
      <c r="C11" s="236" t="s">
        <v>70</v>
      </c>
      <c r="D11" s="237"/>
      <c r="E11" s="237"/>
      <c r="F11" s="238"/>
      <c r="G11" s="237"/>
      <c r="H11" s="239"/>
      <c r="I11" s="240"/>
      <c r="J11" s="241"/>
    </row>
    <row r="12" spans="3:10" ht="17.25" x14ac:dyDescent="0.3">
      <c r="C12" s="222" t="s">
        <v>93</v>
      </c>
      <c r="D12" s="223"/>
      <c r="E12" s="180"/>
      <c r="F12" s="171">
        <f>'Work Schedule - detailed'!D14+'Work Schedule - detailed'!D15+'Work Schedule - detailed'!D16</f>
        <v>263000</v>
      </c>
      <c r="G12" s="171"/>
      <c r="H12" s="183"/>
      <c r="I12" s="172"/>
      <c r="J12" s="224"/>
    </row>
    <row r="13" spans="3:10" ht="17.25" x14ac:dyDescent="0.3">
      <c r="C13" s="225" t="s">
        <v>90</v>
      </c>
      <c r="D13" s="226"/>
      <c r="E13" s="181"/>
      <c r="F13" s="170">
        <f>'Work Schedule - detailed'!D19</f>
        <v>700000</v>
      </c>
      <c r="G13" s="170"/>
      <c r="H13" s="184"/>
      <c r="I13" s="170"/>
      <c r="J13" s="227"/>
    </row>
    <row r="14" spans="3:10" ht="17.25" x14ac:dyDescent="0.3">
      <c r="C14" s="222" t="s">
        <v>91</v>
      </c>
      <c r="D14" s="223">
        <v>1</v>
      </c>
      <c r="E14" s="180">
        <v>65000</v>
      </c>
      <c r="F14" s="171">
        <f>'Work Schedule - detailed'!D17</f>
        <v>130000</v>
      </c>
      <c r="G14" s="171"/>
      <c r="H14" s="183"/>
      <c r="I14" s="171"/>
      <c r="J14" s="228"/>
    </row>
    <row r="15" spans="3:10" ht="17.25" x14ac:dyDescent="0.3">
      <c r="C15" s="225" t="s">
        <v>92</v>
      </c>
      <c r="D15" s="226">
        <v>3</v>
      </c>
      <c r="E15" s="181">
        <v>25000</v>
      </c>
      <c r="F15" s="170">
        <f>E15*D15</f>
        <v>75000</v>
      </c>
      <c r="G15" s="170"/>
      <c r="H15" s="184"/>
      <c r="I15" s="170"/>
      <c r="J15" s="227"/>
    </row>
    <row r="16" spans="3:10" ht="17.25" x14ac:dyDescent="0.3">
      <c r="C16" s="229" t="s">
        <v>2</v>
      </c>
      <c r="D16" s="223"/>
      <c r="E16" s="180"/>
      <c r="F16" s="171">
        <f>SUM(F12:F15)</f>
        <v>1168000</v>
      </c>
      <c r="G16" s="171"/>
      <c r="H16" s="183"/>
      <c r="I16" s="171"/>
      <c r="J16" s="228"/>
    </row>
    <row r="17" spans="3:11" ht="17.25" x14ac:dyDescent="0.3">
      <c r="C17" s="230" t="s">
        <v>68</v>
      </c>
      <c r="D17" s="87"/>
      <c r="E17" s="169">
        <v>0.15</v>
      </c>
      <c r="F17" s="170">
        <f>F16*E17</f>
        <v>175200</v>
      </c>
      <c r="G17" s="170"/>
      <c r="H17" s="184"/>
      <c r="I17" s="170"/>
      <c r="J17" s="227"/>
    </row>
    <row r="18" spans="3:11" ht="17.25" x14ac:dyDescent="0.3">
      <c r="C18" s="229" t="s">
        <v>8</v>
      </c>
      <c r="D18" s="4"/>
      <c r="E18" s="75">
        <v>0.15</v>
      </c>
      <c r="F18" s="171">
        <f>(F17+F16)*E18</f>
        <v>201480</v>
      </c>
      <c r="G18" s="171"/>
      <c r="H18" s="183"/>
      <c r="I18" s="171"/>
      <c r="J18" s="228"/>
    </row>
    <row r="19" spans="3:11" ht="18" thickBot="1" x14ac:dyDescent="0.35">
      <c r="C19" s="231" t="s">
        <v>4</v>
      </c>
      <c r="D19" s="232"/>
      <c r="E19" s="233"/>
      <c r="F19" s="233">
        <f>SUM(F16:F18)</f>
        <v>1544680</v>
      </c>
      <c r="G19" s="234">
        <f>'Work Schedule - detailed'!E23</f>
        <v>781311.8</v>
      </c>
      <c r="H19" s="219">
        <v>1</v>
      </c>
      <c r="I19" s="233">
        <f>(F19-G19)*H19</f>
        <v>763368.2</v>
      </c>
      <c r="J19" s="235" t="s">
        <v>103</v>
      </c>
    </row>
    <row r="20" spans="3:11" ht="17.25" thickBot="1" x14ac:dyDescent="0.35"/>
    <row r="21" spans="3:11" ht="26.25" thickBot="1" x14ac:dyDescent="0.55000000000000004">
      <c r="C21" s="253" t="s">
        <v>104</v>
      </c>
      <c r="D21" s="254"/>
      <c r="E21" s="254"/>
      <c r="F21" s="254"/>
      <c r="G21" s="255"/>
      <c r="H21" s="256"/>
      <c r="I21" s="257"/>
      <c r="J21" s="258"/>
    </row>
    <row r="22" spans="3:11" ht="17.25" x14ac:dyDescent="0.3">
      <c r="C22" s="259" t="s">
        <v>94</v>
      </c>
      <c r="D22" s="260"/>
      <c r="E22" s="260"/>
      <c r="F22" s="261">
        <f>'Work Schedule - detailed'!D26+'Work Schedule - detailed'!D27+'Work Schedule - detailed'!D28</f>
        <v>456000</v>
      </c>
      <c r="G22" s="260"/>
      <c r="H22" s="262"/>
      <c r="I22" s="263"/>
      <c r="J22" s="264"/>
    </row>
    <row r="23" spans="3:11" ht="17.25" x14ac:dyDescent="0.3">
      <c r="C23" s="265" t="s">
        <v>74</v>
      </c>
      <c r="D23" s="86">
        <v>40</v>
      </c>
      <c r="E23" s="86">
        <v>150</v>
      </c>
      <c r="F23" s="176">
        <f>E23*D23</f>
        <v>6000</v>
      </c>
      <c r="G23" s="174"/>
      <c r="H23" s="266"/>
      <c r="I23" s="267"/>
      <c r="J23" s="268"/>
    </row>
    <row r="24" spans="3:11" ht="17.25" x14ac:dyDescent="0.3">
      <c r="C24" s="269" t="s">
        <v>2</v>
      </c>
      <c r="D24" s="270"/>
      <c r="E24" s="270"/>
      <c r="F24" s="82">
        <f>F23+F22</f>
        <v>462000</v>
      </c>
      <c r="J24" s="271"/>
    </row>
    <row r="25" spans="3:11" ht="17.25" x14ac:dyDescent="0.3">
      <c r="C25" s="230" t="s">
        <v>95</v>
      </c>
      <c r="D25" s="272"/>
      <c r="E25" s="272"/>
      <c r="F25" s="174">
        <v>39900</v>
      </c>
      <c r="G25" s="22"/>
      <c r="H25" s="273"/>
      <c r="I25" s="22"/>
      <c r="J25" s="274"/>
    </row>
    <row r="26" spans="3:11" ht="17.25" x14ac:dyDescent="0.3">
      <c r="C26" s="229" t="s">
        <v>8</v>
      </c>
      <c r="D26" s="4"/>
      <c r="E26" s="275">
        <v>0.15</v>
      </c>
      <c r="F26" s="171">
        <f>(F25+F24)*E26</f>
        <v>75285</v>
      </c>
      <c r="G26" s="173"/>
      <c r="H26" s="186"/>
      <c r="I26" s="168"/>
      <c r="J26" s="276"/>
    </row>
    <row r="27" spans="3:11" ht="18" thickBot="1" x14ac:dyDescent="0.35">
      <c r="C27" s="277" t="s">
        <v>4</v>
      </c>
      <c r="D27" s="278"/>
      <c r="E27" s="278"/>
      <c r="F27" s="217">
        <f>F26+F24+F25</f>
        <v>577185</v>
      </c>
      <c r="G27" s="215">
        <f>'Work Schedule - detailed'!E33</f>
        <v>273806.55</v>
      </c>
      <c r="H27" s="219">
        <v>1</v>
      </c>
      <c r="I27" s="233">
        <f>(F27-G27)*H27</f>
        <v>303378.45</v>
      </c>
      <c r="J27" s="235" t="s">
        <v>19</v>
      </c>
    </row>
    <row r="28" spans="3:11" ht="18" customHeight="1" thickBot="1" x14ac:dyDescent="0.35">
      <c r="C28" s="24"/>
      <c r="D28" s="24"/>
      <c r="E28" s="24"/>
      <c r="F28" s="24"/>
      <c r="G28" s="24"/>
      <c r="H28" s="187"/>
      <c r="I28" s="24"/>
      <c r="J28" s="25"/>
    </row>
    <row r="29" spans="3:11" ht="26.25" thickBot="1" x14ac:dyDescent="0.55000000000000004">
      <c r="C29" s="242" t="s">
        <v>20</v>
      </c>
      <c r="D29" s="243"/>
      <c r="E29" s="243"/>
      <c r="F29" s="243"/>
      <c r="G29" s="244"/>
      <c r="H29" s="244"/>
      <c r="I29" s="245"/>
      <c r="J29" s="246"/>
    </row>
    <row r="30" spans="3:11" s="23" customFormat="1" ht="18" thickBot="1" x14ac:dyDescent="0.35">
      <c r="C30" s="247" t="s">
        <v>14</v>
      </c>
      <c r="D30" s="248"/>
      <c r="E30" s="248"/>
      <c r="F30" s="249">
        <f>'Work Schedule - detailed'!D36</f>
        <v>20000</v>
      </c>
      <c r="G30" s="250">
        <f>'Work Schedule - detailed'!E36</f>
        <v>12737.09</v>
      </c>
      <c r="H30" s="251">
        <v>1</v>
      </c>
      <c r="I30" s="249">
        <f>(F30-G30)</f>
        <v>7262.91</v>
      </c>
      <c r="J30" s="252" t="s">
        <v>19</v>
      </c>
      <c r="K30" s="26"/>
    </row>
    <row r="31" spans="3:11" s="23" customFormat="1" ht="17.25" x14ac:dyDescent="0.3">
      <c r="G31" s="20"/>
      <c r="H31" s="188"/>
      <c r="J31" s="27"/>
    </row>
    <row r="32" spans="3:11" s="23" customFormat="1" ht="17.25" x14ac:dyDescent="0.3">
      <c r="C32" s="28"/>
      <c r="D32" s="13"/>
      <c r="E32" s="13"/>
      <c r="F32" s="29"/>
      <c r="H32" s="189"/>
      <c r="J32" s="27"/>
    </row>
    <row r="33" spans="3:10" s="9" customFormat="1" x14ac:dyDescent="0.3">
      <c r="C33" s="9" t="s">
        <v>21</v>
      </c>
      <c r="F33" s="30">
        <f>F30+F27+F19+F9</f>
        <v>3095699.3349455865</v>
      </c>
      <c r="G33" s="30">
        <f>G30+G27+G19+G9</f>
        <v>1489289.89</v>
      </c>
      <c r="H33" s="190"/>
      <c r="I33" s="30">
        <f>I30+I27+I19+I9</f>
        <v>1606409.4449455864</v>
      </c>
      <c r="J33" s="175"/>
    </row>
    <row r="34" spans="3:10" x14ac:dyDescent="0.3">
      <c r="F3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topLeftCell="A14" zoomScale="70" zoomScaleNormal="70" workbookViewId="0">
      <selection activeCell="I20" sqref="I20"/>
    </sheetView>
  </sheetViews>
  <sheetFormatPr defaultRowHeight="17.25" x14ac:dyDescent="0.3"/>
  <cols>
    <col min="1" max="1" width="40.5" customWidth="1"/>
    <col min="2" max="2" width="12.125" customWidth="1"/>
    <col min="3" max="3" width="13.75" customWidth="1"/>
    <col min="4" max="4" width="16" bestFit="1" customWidth="1"/>
    <col min="5" max="5" width="22.625" customWidth="1"/>
    <col min="6" max="6" width="14.25" customWidth="1"/>
    <col min="7" max="7" width="21.875" customWidth="1"/>
    <col min="8" max="8" width="22.75" customWidth="1"/>
    <col min="9" max="9" width="28" customWidth="1"/>
    <col min="10" max="10" width="9" style="35"/>
  </cols>
  <sheetData>
    <row r="1" spans="1:10" ht="18" thickBot="1" x14ac:dyDescent="0.35">
      <c r="I1" s="6"/>
      <c r="J1" s="35" t="s">
        <v>35</v>
      </c>
    </row>
    <row r="2" spans="1:10" ht="18" thickBot="1" x14ac:dyDescent="0.35">
      <c r="A2" s="36" t="s">
        <v>3</v>
      </c>
      <c r="B2" s="37" t="s">
        <v>7</v>
      </c>
      <c r="C2" s="37" t="s">
        <v>0</v>
      </c>
      <c r="D2" s="37" t="s">
        <v>1</v>
      </c>
      <c r="E2" s="37" t="s">
        <v>9</v>
      </c>
      <c r="F2" s="37" t="s">
        <v>5</v>
      </c>
      <c r="G2" s="37" t="s">
        <v>6</v>
      </c>
      <c r="H2" s="37" t="s">
        <v>18</v>
      </c>
      <c r="I2" s="38" t="s">
        <v>15</v>
      </c>
      <c r="J2" s="35" t="s">
        <v>36</v>
      </c>
    </row>
    <row r="3" spans="1:10" ht="26.25" thickBot="1" x14ac:dyDescent="0.55000000000000004">
      <c r="A3" s="114" t="s">
        <v>69</v>
      </c>
      <c r="B3" s="115"/>
      <c r="C3" s="115"/>
      <c r="D3" s="115"/>
      <c r="E3" s="115"/>
      <c r="F3" s="115"/>
      <c r="G3" s="116"/>
      <c r="H3" s="116"/>
      <c r="I3" s="117"/>
    </row>
    <row r="4" spans="1:10" x14ac:dyDescent="0.3">
      <c r="A4" s="118" t="s">
        <v>66</v>
      </c>
      <c r="B4" s="119"/>
      <c r="C4" s="119"/>
      <c r="D4" s="120">
        <v>571235.79201934696</v>
      </c>
      <c r="E4" s="121"/>
      <c r="F4" s="119"/>
      <c r="G4" s="120"/>
      <c r="H4" s="122"/>
      <c r="I4" s="123"/>
    </row>
    <row r="5" spans="1:10" x14ac:dyDescent="0.3">
      <c r="A5" s="124" t="s">
        <v>67</v>
      </c>
      <c r="B5" s="9"/>
      <c r="C5" s="21"/>
      <c r="D5" s="2">
        <v>150000</v>
      </c>
      <c r="F5" s="10"/>
      <c r="G5" s="11"/>
      <c r="H5" s="15"/>
      <c r="I5" s="105"/>
    </row>
    <row r="6" spans="1:10" x14ac:dyDescent="0.3">
      <c r="A6" s="156" t="s">
        <v>2</v>
      </c>
      <c r="B6" s="157"/>
      <c r="C6" s="16"/>
      <c r="D6" s="158">
        <f>D5+D4</f>
        <v>721235.79201934696</v>
      </c>
      <c r="E6" s="22"/>
      <c r="F6" s="17"/>
      <c r="G6" s="40"/>
      <c r="H6" s="18"/>
      <c r="I6" s="159"/>
    </row>
    <row r="7" spans="1:10" x14ac:dyDescent="0.3">
      <c r="A7" s="124" t="s">
        <v>68</v>
      </c>
      <c r="B7" s="9"/>
      <c r="C7" s="64">
        <v>0.15</v>
      </c>
      <c r="D7" s="2">
        <f>D6*C7</f>
        <v>108185.36880290204</v>
      </c>
      <c r="F7" s="10"/>
      <c r="G7" s="11"/>
      <c r="H7" s="15"/>
      <c r="I7" s="105"/>
    </row>
    <row r="8" spans="1:10" x14ac:dyDescent="0.3">
      <c r="A8" s="160" t="s">
        <v>8</v>
      </c>
      <c r="B8" s="157"/>
      <c r="C8" s="161">
        <v>0.15</v>
      </c>
      <c r="D8" s="158">
        <f>(D7+D6)*C8</f>
        <v>124413.17412333735</v>
      </c>
      <c r="E8" s="22"/>
      <c r="F8" s="17"/>
      <c r="G8" s="40"/>
      <c r="H8" s="18"/>
      <c r="I8" s="159"/>
    </row>
    <row r="9" spans="1:10" ht="18" thickBot="1" x14ac:dyDescent="0.35">
      <c r="A9" s="125" t="s">
        <v>4</v>
      </c>
      <c r="B9" s="126"/>
      <c r="C9" s="127"/>
      <c r="D9" s="128">
        <f>D8+D7+D6</f>
        <v>953834.33494558628</v>
      </c>
      <c r="E9" s="129">
        <v>421434.45</v>
      </c>
      <c r="F9" s="130">
        <v>1</v>
      </c>
      <c r="G9" s="131">
        <f>D9-E9</f>
        <v>532399.88494558632</v>
      </c>
      <c r="H9" s="132">
        <v>162</v>
      </c>
      <c r="I9" s="133">
        <f>G9/H9</f>
        <v>3286.4190428739898</v>
      </c>
      <c r="J9" s="35">
        <v>1711.18</v>
      </c>
    </row>
    <row r="10" spans="1:10" x14ac:dyDescent="0.3">
      <c r="A10" s="8"/>
      <c r="B10" s="9"/>
      <c r="C10" s="10"/>
      <c r="D10" s="11"/>
      <c r="E10" s="12"/>
      <c r="F10" s="13"/>
      <c r="G10" s="11"/>
      <c r="H10" s="15"/>
      <c r="I10" s="11"/>
    </row>
    <row r="11" spans="1:10" ht="18" thickBot="1" x14ac:dyDescent="0.35"/>
    <row r="12" spans="1:10" ht="26.25" thickBot="1" x14ac:dyDescent="0.55000000000000004">
      <c r="A12" s="45" t="s">
        <v>71</v>
      </c>
      <c r="B12" s="134"/>
      <c r="C12" s="134"/>
      <c r="D12" s="134"/>
      <c r="E12" s="135"/>
      <c r="F12" s="115"/>
      <c r="G12" s="116"/>
      <c r="H12" s="116"/>
      <c r="I12" s="117"/>
    </row>
    <row r="13" spans="1:10" x14ac:dyDescent="0.3">
      <c r="A13" s="136"/>
      <c r="B13" s="137" t="s">
        <v>84</v>
      </c>
      <c r="C13" s="137" t="s">
        <v>85</v>
      </c>
      <c r="D13" s="138"/>
      <c r="E13" s="137"/>
      <c r="F13" s="137"/>
      <c r="G13" s="96"/>
      <c r="H13" s="96"/>
      <c r="I13" s="97"/>
    </row>
    <row r="14" spans="1:10" x14ac:dyDescent="0.3">
      <c r="A14" s="139" t="s">
        <v>72</v>
      </c>
      <c r="B14" s="68">
        <v>950</v>
      </c>
      <c r="C14" s="68">
        <v>100</v>
      </c>
      <c r="D14" s="69">
        <f>B14*C14</f>
        <v>95000</v>
      </c>
      <c r="E14" s="70"/>
      <c r="F14" s="71"/>
      <c r="G14" s="72"/>
      <c r="H14" s="72"/>
      <c r="I14" s="140"/>
    </row>
    <row r="15" spans="1:10" x14ac:dyDescent="0.3">
      <c r="A15" s="100" t="s">
        <v>98</v>
      </c>
      <c r="B15" s="65">
        <v>150</v>
      </c>
      <c r="C15" s="65">
        <v>700</v>
      </c>
      <c r="D15" s="66">
        <f>B15*C15</f>
        <v>105000</v>
      </c>
      <c r="E15" s="19"/>
      <c r="F15" s="10"/>
      <c r="G15" s="15"/>
      <c r="H15" s="15"/>
      <c r="I15" s="101"/>
    </row>
    <row r="16" spans="1:10" x14ac:dyDescent="0.3">
      <c r="A16" s="100" t="s">
        <v>100</v>
      </c>
      <c r="B16" s="65">
        <v>90</v>
      </c>
      <c r="C16" s="65">
        <v>700</v>
      </c>
      <c r="D16" s="66">
        <f>C16*B16</f>
        <v>63000</v>
      </c>
      <c r="E16" s="19"/>
      <c r="F16" s="10"/>
      <c r="G16" s="15"/>
      <c r="H16" s="15"/>
      <c r="I16" s="101"/>
    </row>
    <row r="17" spans="1:10" x14ac:dyDescent="0.3">
      <c r="A17" s="139" t="s">
        <v>73</v>
      </c>
      <c r="B17" s="68">
        <v>2</v>
      </c>
      <c r="C17" s="68">
        <v>65000</v>
      </c>
      <c r="D17" s="73">
        <f>C17*B17</f>
        <v>130000</v>
      </c>
      <c r="E17" s="71"/>
      <c r="F17" s="71"/>
      <c r="G17" s="72"/>
      <c r="H17" s="72"/>
      <c r="I17" s="140"/>
    </row>
    <row r="18" spans="1:10" x14ac:dyDescent="0.3">
      <c r="A18" s="100" t="s">
        <v>61</v>
      </c>
      <c r="B18" s="65">
        <v>3</v>
      </c>
      <c r="C18" s="65">
        <v>25000</v>
      </c>
      <c r="D18" s="67">
        <f>C18*B18</f>
        <v>75000</v>
      </c>
      <c r="E18" s="10"/>
      <c r="F18" s="10"/>
      <c r="G18" s="15"/>
      <c r="H18" s="15"/>
      <c r="I18" s="101"/>
    </row>
    <row r="19" spans="1:10" x14ac:dyDescent="0.3">
      <c r="A19" s="141" t="s">
        <v>86</v>
      </c>
      <c r="B19" s="142"/>
      <c r="C19" s="142"/>
      <c r="D19" s="142">
        <v>700000</v>
      </c>
      <c r="E19" s="70"/>
      <c r="F19" s="71"/>
      <c r="G19" s="72"/>
      <c r="H19" s="72"/>
      <c r="I19" s="140"/>
    </row>
    <row r="20" spans="1:10" x14ac:dyDescent="0.3">
      <c r="A20" s="100" t="s">
        <v>2</v>
      </c>
      <c r="B20" s="10"/>
      <c r="C20" s="65"/>
      <c r="D20" s="74">
        <f>SUM(D14:D19)</f>
        <v>1168000</v>
      </c>
      <c r="I20" s="143"/>
    </row>
    <row r="21" spans="1:10" x14ac:dyDescent="0.3">
      <c r="A21" s="144" t="s">
        <v>68</v>
      </c>
      <c r="B21" s="142"/>
      <c r="C21" s="76">
        <v>0.15</v>
      </c>
      <c r="D21" s="77">
        <f>D20*0.15</f>
        <v>175200</v>
      </c>
      <c r="E21" s="78"/>
      <c r="F21" s="71"/>
      <c r="G21" s="79"/>
      <c r="H21" s="72"/>
      <c r="I21" s="145"/>
    </row>
    <row r="22" spans="1:10" x14ac:dyDescent="0.3">
      <c r="A22" s="104" t="s">
        <v>8</v>
      </c>
      <c r="C22" s="75">
        <v>0.15</v>
      </c>
      <c r="D22" s="74">
        <f>(D20+D21)*0.15</f>
        <v>201480</v>
      </c>
      <c r="E22" s="12"/>
      <c r="F22" s="10"/>
      <c r="G22" s="11"/>
      <c r="H22" s="15"/>
      <c r="I22" s="105"/>
    </row>
    <row r="23" spans="1:10" ht="18" thickBot="1" x14ac:dyDescent="0.35">
      <c r="A23" s="146" t="s">
        <v>4</v>
      </c>
      <c r="B23" s="147"/>
      <c r="C23" s="148"/>
      <c r="D23" s="149">
        <f>D20+D21+D22</f>
        <v>1544680</v>
      </c>
      <c r="E23" s="150">
        <v>781311.8</v>
      </c>
      <c r="F23" s="151">
        <v>100</v>
      </c>
      <c r="G23" s="152">
        <f>(D23)-E23</f>
        <v>763368.2</v>
      </c>
      <c r="H23" s="153">
        <v>162</v>
      </c>
      <c r="I23" s="154">
        <f>G23/H23</f>
        <v>4712.1493827160493</v>
      </c>
      <c r="J23" s="35">
        <v>6982.41</v>
      </c>
    </row>
    <row r="24" spans="1:10" ht="18" thickBot="1" x14ac:dyDescent="0.35"/>
    <row r="25" spans="1:10" ht="26.25" thickBot="1" x14ac:dyDescent="0.55000000000000004">
      <c r="A25" s="89" t="s">
        <v>82</v>
      </c>
      <c r="B25" s="90"/>
      <c r="C25" s="90"/>
      <c r="D25" s="90"/>
      <c r="E25" s="91"/>
      <c r="F25" s="92"/>
      <c r="G25" s="93"/>
      <c r="H25" s="93"/>
      <c r="I25" s="94"/>
    </row>
    <row r="26" spans="1:10" x14ac:dyDescent="0.3">
      <c r="A26" s="300" t="s">
        <v>59</v>
      </c>
      <c r="B26" s="301"/>
      <c r="C26" s="95"/>
      <c r="D26" s="95">
        <v>190000</v>
      </c>
      <c r="E26" s="95"/>
      <c r="F26" s="95"/>
      <c r="G26" s="96"/>
      <c r="H26" s="96"/>
      <c r="I26" s="97"/>
    </row>
    <row r="27" spans="1:10" x14ac:dyDescent="0.3">
      <c r="A27" s="98" t="s">
        <v>60</v>
      </c>
      <c r="B27" s="85"/>
      <c r="C27" s="86"/>
      <c r="D27" s="86">
        <v>250000</v>
      </c>
      <c r="E27" s="86"/>
      <c r="F27" s="86"/>
      <c r="G27" s="18"/>
      <c r="H27" s="18"/>
      <c r="I27" s="99"/>
    </row>
    <row r="28" spans="1:10" x14ac:dyDescent="0.3">
      <c r="A28" s="100" t="s">
        <v>77</v>
      </c>
      <c r="B28" s="84"/>
      <c r="C28" s="65"/>
      <c r="D28" s="65">
        <v>16000</v>
      </c>
      <c r="E28" s="65"/>
      <c r="F28" s="65"/>
      <c r="G28" s="15"/>
      <c r="H28" s="15"/>
      <c r="I28" s="101"/>
    </row>
    <row r="29" spans="1:10" x14ac:dyDescent="0.3">
      <c r="A29" s="98" t="s">
        <v>74</v>
      </c>
      <c r="B29" s="155">
        <v>40</v>
      </c>
      <c r="C29" s="155">
        <v>150</v>
      </c>
      <c r="D29" s="86">
        <f>C29*B29</f>
        <v>6000</v>
      </c>
      <c r="E29" s="86"/>
      <c r="F29" s="86"/>
      <c r="G29" s="18"/>
      <c r="H29" s="18"/>
      <c r="I29" s="99"/>
    </row>
    <row r="30" spans="1:10" x14ac:dyDescent="0.3">
      <c r="A30" s="100" t="s">
        <v>2</v>
      </c>
      <c r="B30" s="84"/>
      <c r="C30" s="65"/>
      <c r="D30" s="65">
        <f>SUM(D26:D29)</f>
        <v>462000</v>
      </c>
      <c r="E30" s="65"/>
      <c r="F30" s="65"/>
      <c r="G30" s="15"/>
      <c r="H30" s="15"/>
      <c r="I30" s="101"/>
    </row>
    <row r="31" spans="1:10" x14ac:dyDescent="0.3">
      <c r="A31" s="102" t="s">
        <v>80</v>
      </c>
      <c r="B31" s="87"/>
      <c r="C31" s="88">
        <v>0.15</v>
      </c>
      <c r="D31" s="22">
        <f>(D28+D27)*0.15</f>
        <v>39900</v>
      </c>
      <c r="E31" s="22"/>
      <c r="F31" s="22"/>
      <c r="G31" s="22"/>
      <c r="H31" s="22"/>
      <c r="I31" s="103"/>
    </row>
    <row r="32" spans="1:10" x14ac:dyDescent="0.3">
      <c r="A32" s="104" t="s">
        <v>81</v>
      </c>
      <c r="B32" s="80"/>
      <c r="C32" s="81">
        <v>0.15</v>
      </c>
      <c r="D32" s="82">
        <f>(D30+D31)*0.15</f>
        <v>75285</v>
      </c>
      <c r="E32" s="83"/>
      <c r="F32" s="10"/>
      <c r="G32" s="11"/>
      <c r="H32" s="15"/>
      <c r="I32" s="105"/>
    </row>
    <row r="33" spans="1:10" ht="18" thickBot="1" x14ac:dyDescent="0.35">
      <c r="A33" s="106" t="s">
        <v>4</v>
      </c>
      <c r="B33" s="107"/>
      <c r="C33" s="107"/>
      <c r="D33" s="108">
        <f>D32+D31+D30</f>
        <v>577185</v>
      </c>
      <c r="E33" s="109">
        <v>273806.55</v>
      </c>
      <c r="F33" s="110">
        <v>100</v>
      </c>
      <c r="G33" s="111">
        <f>(D33-E33)</f>
        <v>303378.45</v>
      </c>
      <c r="H33" s="112">
        <v>162</v>
      </c>
      <c r="I33" s="113">
        <f>G33/H33</f>
        <v>1872.7064814814817</v>
      </c>
      <c r="J33" s="35">
        <v>648.08000000000004</v>
      </c>
    </row>
    <row r="34" spans="1:10" ht="18" thickBot="1" x14ac:dyDescent="0.35">
      <c r="A34" s="24"/>
      <c r="B34" s="24"/>
      <c r="C34" s="24"/>
      <c r="D34" s="24"/>
      <c r="E34" s="24"/>
      <c r="F34" s="24"/>
      <c r="G34" s="24"/>
      <c r="H34" s="24"/>
      <c r="I34" s="24"/>
    </row>
    <row r="35" spans="1:10" ht="26.25" thickBot="1" x14ac:dyDescent="0.55000000000000004">
      <c r="A35" s="39" t="s">
        <v>83</v>
      </c>
      <c r="B35" s="48"/>
      <c r="C35" s="48"/>
      <c r="D35" s="48"/>
      <c r="E35" s="41"/>
      <c r="F35" s="41"/>
      <c r="G35" s="46"/>
      <c r="H35" s="46"/>
      <c r="I35" s="47"/>
    </row>
    <row r="36" spans="1:10" s="23" customFormat="1" x14ac:dyDescent="0.3">
      <c r="A36" s="42" t="s">
        <v>2</v>
      </c>
      <c r="B36" s="13"/>
      <c r="C36" s="13"/>
      <c r="D36" s="11">
        <v>20000</v>
      </c>
      <c r="E36" s="51">
        <v>12737.09</v>
      </c>
      <c r="F36" s="52"/>
      <c r="G36" s="26">
        <f>D36-E36</f>
        <v>7262.91</v>
      </c>
      <c r="H36" s="50">
        <v>162</v>
      </c>
      <c r="I36" s="43">
        <f>G36/H36</f>
        <v>44.832777777777778</v>
      </c>
      <c r="J36" s="49">
        <v>78.13</v>
      </c>
    </row>
    <row r="37" spans="1:10" ht="18" thickBot="1" x14ac:dyDescent="0.35">
      <c r="A37" s="53"/>
      <c r="B37" s="54"/>
      <c r="C37" s="54"/>
      <c r="D37" s="54"/>
      <c r="E37" s="54"/>
      <c r="F37" s="54"/>
      <c r="G37" s="55"/>
      <c r="H37" s="55"/>
      <c r="I37" s="56"/>
    </row>
    <row r="39" spans="1:10" x14ac:dyDescent="0.3">
      <c r="D39" s="5"/>
      <c r="I39" t="s">
        <v>40</v>
      </c>
      <c r="J39" s="35" t="s">
        <v>41</v>
      </c>
    </row>
    <row r="40" spans="1:10" x14ac:dyDescent="0.3">
      <c r="A40" t="s">
        <v>105</v>
      </c>
      <c r="D40" s="5">
        <f>D36+D33+D23+D9</f>
        <v>3095699.3349455865</v>
      </c>
      <c r="E40" s="5">
        <f>E36+E33+E23+E9</f>
        <v>1489289.89</v>
      </c>
      <c r="G40" s="5">
        <f>G36+G33+G23+G9</f>
        <v>1606409.4449455864</v>
      </c>
      <c r="I40" s="5">
        <f>I36+I33+I23+I9</f>
        <v>9916.1076848492976</v>
      </c>
      <c r="J40" s="35">
        <f>SUM(J2:J39)</f>
        <v>9419.7999999999993</v>
      </c>
    </row>
    <row r="44" spans="1:10" x14ac:dyDescent="0.3">
      <c r="A44" s="4" t="s">
        <v>106</v>
      </c>
      <c r="B44" s="163">
        <f>[1]Reconciliation!$P$120</f>
        <v>3634.56</v>
      </c>
      <c r="C44" s="44" t="s">
        <v>39</v>
      </c>
    </row>
    <row r="45" spans="1:10" x14ac:dyDescent="0.3">
      <c r="A45" s="4"/>
      <c r="B45" s="19">
        <v>28.12</v>
      </c>
      <c r="C45" s="23" t="s">
        <v>38</v>
      </c>
    </row>
    <row r="46" spans="1:10" x14ac:dyDescent="0.3">
      <c r="A46" s="4"/>
      <c r="B46" s="162">
        <v>694.8</v>
      </c>
      <c r="C46" s="44" t="s">
        <v>37</v>
      </c>
    </row>
    <row r="47" spans="1:10" x14ac:dyDescent="0.3">
      <c r="A47" s="4"/>
      <c r="B47" s="4">
        <v>809.61</v>
      </c>
      <c r="C47" s="4"/>
    </row>
    <row r="48" spans="1:10" x14ac:dyDescent="0.3">
      <c r="A48" s="4"/>
      <c r="B48" s="19">
        <v>7570</v>
      </c>
      <c r="C48" s="4"/>
    </row>
  </sheetData>
  <mergeCells count="1">
    <mergeCell ref="A26:B2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8"/>
  <sheetViews>
    <sheetView workbookViewId="0">
      <selection activeCell="A8" sqref="A8"/>
    </sheetView>
  </sheetViews>
  <sheetFormatPr defaultRowHeight="16.5" x14ac:dyDescent="0.3"/>
  <cols>
    <col min="1" max="1" width="17.125" bestFit="1" customWidth="1"/>
    <col min="2" max="2" width="12.25" customWidth="1"/>
    <col min="3" max="3" width="11.75" customWidth="1"/>
  </cols>
  <sheetData>
    <row r="2" spans="1:6" x14ac:dyDescent="0.3">
      <c r="A2" t="s">
        <v>42</v>
      </c>
    </row>
    <row r="3" spans="1:6" x14ac:dyDescent="0.3">
      <c r="A3" t="s">
        <v>43</v>
      </c>
    </row>
    <row r="5" spans="1:6" x14ac:dyDescent="0.3">
      <c r="A5" s="9" t="s">
        <v>49</v>
      </c>
    </row>
    <row r="6" spans="1:6" x14ac:dyDescent="0.3">
      <c r="A6" t="s">
        <v>44</v>
      </c>
    </row>
    <row r="7" spans="1:6" x14ac:dyDescent="0.3">
      <c r="A7" t="s">
        <v>45</v>
      </c>
      <c r="B7" t="s">
        <v>47</v>
      </c>
      <c r="C7" t="s">
        <v>48</v>
      </c>
      <c r="D7" t="s">
        <v>50</v>
      </c>
      <c r="F7" t="s">
        <v>89</v>
      </c>
    </row>
    <row r="8" spans="1:6" x14ac:dyDescent="0.3">
      <c r="A8" t="s">
        <v>46</v>
      </c>
      <c r="B8">
        <v>10</v>
      </c>
      <c r="C8">
        <v>48</v>
      </c>
      <c r="D8">
        <f>220-B8-C8</f>
        <v>162</v>
      </c>
      <c r="F8">
        <f>D8*2.6</f>
        <v>421.2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C18" sqref="C18"/>
    </sheetView>
  </sheetViews>
  <sheetFormatPr defaultRowHeight="16.5" x14ac:dyDescent="0.3"/>
  <cols>
    <col min="1" max="1" width="21.75" bestFit="1" customWidth="1"/>
    <col min="2" max="2" width="28" bestFit="1" customWidth="1"/>
    <col min="3" max="3" width="13.875" bestFit="1" customWidth="1"/>
    <col min="4" max="4" width="12" customWidth="1"/>
  </cols>
  <sheetData>
    <row r="1" spans="1:3" x14ac:dyDescent="0.3">
      <c r="B1" t="s">
        <v>65</v>
      </c>
    </row>
    <row r="2" spans="1:3" x14ac:dyDescent="0.3">
      <c r="B2" s="6" t="s">
        <v>63</v>
      </c>
      <c r="C2" t="s">
        <v>64</v>
      </c>
    </row>
    <row r="3" spans="1:3" x14ac:dyDescent="0.3">
      <c r="A3" s="57" t="s">
        <v>51</v>
      </c>
      <c r="B3">
        <v>82.7</v>
      </c>
      <c r="C3">
        <v>132.69999999999999</v>
      </c>
    </row>
    <row r="4" spans="1:3" x14ac:dyDescent="0.3">
      <c r="A4" s="58" t="s">
        <v>52</v>
      </c>
      <c r="B4" s="59">
        <v>356000</v>
      </c>
      <c r="C4" s="2">
        <f>B4/B3*C3</f>
        <v>571235.79201934696</v>
      </c>
    </row>
    <row r="5" spans="1:3" x14ac:dyDescent="0.3">
      <c r="A5" t="s">
        <v>53</v>
      </c>
      <c r="B5" s="60">
        <v>122000</v>
      </c>
      <c r="C5" s="2">
        <f>B5/B3*C3</f>
        <v>195760.58041112454</v>
      </c>
    </row>
    <row r="6" spans="1:3" x14ac:dyDescent="0.3">
      <c r="A6" t="s">
        <v>54</v>
      </c>
    </row>
    <row r="8" spans="1:3" x14ac:dyDescent="0.3">
      <c r="A8" s="58" t="s">
        <v>55</v>
      </c>
      <c r="B8" s="61">
        <f>SUM(B4:B7)</f>
        <v>478000</v>
      </c>
      <c r="C8" s="2">
        <f>C5+C4</f>
        <v>766996.37243047147</v>
      </c>
    </row>
    <row r="10" spans="1:3" x14ac:dyDescent="0.3">
      <c r="A10" t="s">
        <v>56</v>
      </c>
      <c r="B10" s="61">
        <f>B8*0.15</f>
        <v>71700</v>
      </c>
      <c r="C10" s="2">
        <f>C8*0.15</f>
        <v>115049.45586457071</v>
      </c>
    </row>
    <row r="11" spans="1:3" x14ac:dyDescent="0.3">
      <c r="A11" t="s">
        <v>57</v>
      </c>
      <c r="B11" s="61">
        <f>B8*0.15</f>
        <v>71700</v>
      </c>
      <c r="C11" s="2">
        <f>(C10+C8)*0.15</f>
        <v>132306.87424425632</v>
      </c>
    </row>
    <row r="13" spans="1:3" x14ac:dyDescent="0.3">
      <c r="A13" t="s">
        <v>58</v>
      </c>
      <c r="B13" s="61">
        <f>SUM(B8:B11)</f>
        <v>621400</v>
      </c>
      <c r="C13" s="2">
        <f>C11+C10+C8</f>
        <v>1014352.7025392985</v>
      </c>
    </row>
    <row r="14" spans="1:3" x14ac:dyDescent="0.3">
      <c r="B14" s="61"/>
      <c r="C14" s="2"/>
    </row>
    <row r="15" spans="1:3" x14ac:dyDescent="0.3">
      <c r="B15" s="61"/>
    </row>
    <row r="16" spans="1:3" x14ac:dyDescent="0.3">
      <c r="A16" s="58"/>
      <c r="B16" s="61"/>
    </row>
    <row r="17" spans="1:3" x14ac:dyDescent="0.3">
      <c r="A17" s="58"/>
      <c r="B17" s="61"/>
    </row>
    <row r="18" spans="1:3" x14ac:dyDescent="0.3">
      <c r="A18" s="58"/>
      <c r="B18" s="61"/>
    </row>
    <row r="19" spans="1:3" x14ac:dyDescent="0.3">
      <c r="A19" s="57"/>
      <c r="B19" s="62"/>
      <c r="C19" s="57"/>
    </row>
    <row r="20" spans="1:3" x14ac:dyDescent="0.3">
      <c r="A20" s="58"/>
      <c r="B20" s="61"/>
      <c r="C20" s="58"/>
    </row>
    <row r="21" spans="1:3" x14ac:dyDescent="0.3">
      <c r="B21" s="63"/>
      <c r="C21" s="57"/>
    </row>
    <row r="22" spans="1:3" x14ac:dyDescent="0.3">
      <c r="B22" s="63">
        <f>B21*0.7</f>
        <v>0</v>
      </c>
      <c r="C22" s="5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H11" sqref="H11"/>
    </sheetView>
  </sheetViews>
  <sheetFormatPr defaultRowHeight="16.5" x14ac:dyDescent="0.3"/>
  <cols>
    <col min="1" max="1" width="28.625" bestFit="1" customWidth="1"/>
    <col min="2" max="2" width="28" bestFit="1" customWidth="1"/>
    <col min="3" max="3" width="13.875" bestFit="1" customWidth="1"/>
  </cols>
  <sheetData>
    <row r="1" spans="1:14" ht="17.25" x14ac:dyDescent="0.3">
      <c r="A1" s="164"/>
      <c r="B1" s="4" t="s">
        <v>65</v>
      </c>
      <c r="C1" s="4"/>
      <c r="D1" s="4"/>
    </row>
    <row r="2" spans="1:14" ht="17.25" x14ac:dyDescent="0.3">
      <c r="A2" s="164"/>
      <c r="B2" s="165" t="s">
        <v>63</v>
      </c>
      <c r="C2" s="4" t="s">
        <v>64</v>
      </c>
      <c r="D2" s="4"/>
    </row>
    <row r="3" spans="1:14" ht="17.25" x14ac:dyDescent="0.3">
      <c r="A3" s="4"/>
      <c r="B3" s="4"/>
      <c r="C3" s="4"/>
      <c r="D3" s="4"/>
    </row>
    <row r="4" spans="1:14" ht="17.25" x14ac:dyDescent="0.3">
      <c r="A4" s="166" t="s">
        <v>59</v>
      </c>
      <c r="B4" s="67">
        <v>95000</v>
      </c>
      <c r="C4" s="67">
        <v>190000</v>
      </c>
      <c r="D4" s="166" t="s">
        <v>97</v>
      </c>
      <c r="I4" s="1"/>
      <c r="J4" s="58"/>
      <c r="K4" s="58"/>
      <c r="L4" s="58"/>
      <c r="N4" s="58"/>
    </row>
    <row r="5" spans="1:14" ht="17.25" x14ac:dyDescent="0.3">
      <c r="A5" s="166" t="s">
        <v>60</v>
      </c>
      <c r="B5" s="67">
        <v>50000</v>
      </c>
      <c r="C5" s="67">
        <v>250000</v>
      </c>
      <c r="D5" s="166" t="s">
        <v>79</v>
      </c>
      <c r="I5" s="1"/>
      <c r="J5" s="58"/>
      <c r="K5" s="58"/>
      <c r="L5" s="58"/>
      <c r="N5" s="58"/>
    </row>
    <row r="6" spans="1:14" ht="17.25" x14ac:dyDescent="0.3">
      <c r="A6" s="166" t="s">
        <v>75</v>
      </c>
      <c r="B6" s="67">
        <v>10000</v>
      </c>
      <c r="C6" s="67">
        <f>B6/82.7*132.7</f>
        <v>16045.949214026601</v>
      </c>
      <c r="D6" s="166" t="s">
        <v>78</v>
      </c>
      <c r="I6" s="1"/>
      <c r="J6" s="58"/>
      <c r="K6" s="58"/>
      <c r="L6" s="58"/>
      <c r="N6" s="58"/>
    </row>
    <row r="7" spans="1:14" ht="17.25" x14ac:dyDescent="0.3">
      <c r="A7" s="166" t="s">
        <v>76</v>
      </c>
      <c r="B7" s="67">
        <v>3000</v>
      </c>
      <c r="C7" s="67">
        <v>4000</v>
      </c>
      <c r="D7" s="4"/>
    </row>
    <row r="8" spans="1:14" ht="17.25" x14ac:dyDescent="0.3">
      <c r="A8" s="166" t="s">
        <v>55</v>
      </c>
      <c r="B8" s="67">
        <f>SUM(B4:B7)</f>
        <v>158000</v>
      </c>
      <c r="C8" s="67">
        <f>SUM(C4:C7)</f>
        <v>460045.94921402662</v>
      </c>
      <c r="D8" s="4"/>
      <c r="I8" s="2"/>
    </row>
    <row r="9" spans="1:14" ht="17.25" x14ac:dyDescent="0.3">
      <c r="A9" s="4" t="s">
        <v>56</v>
      </c>
      <c r="B9" s="67"/>
      <c r="C9" s="67">
        <f>C8*0.15</f>
        <v>69006.892382103993</v>
      </c>
      <c r="D9" s="4"/>
    </row>
    <row r="10" spans="1:14" ht="17.25" x14ac:dyDescent="0.3">
      <c r="A10" s="4" t="s">
        <v>57</v>
      </c>
      <c r="B10" s="67"/>
      <c r="C10" s="67">
        <f>(C9+C8)*0.15</f>
        <v>79357.926239419598</v>
      </c>
      <c r="D10" s="4"/>
    </row>
    <row r="11" spans="1:14" ht="17.25" x14ac:dyDescent="0.3">
      <c r="A11" s="164" t="s">
        <v>87</v>
      </c>
      <c r="B11" s="67"/>
      <c r="C11" s="167">
        <f>C10+C9+C8</f>
        <v>608410.76783555024</v>
      </c>
      <c r="D11" s="4"/>
    </row>
    <row r="14" spans="1:14" x14ac:dyDescent="0.3">
      <c r="D14" s="2"/>
    </row>
    <row r="15" spans="1:14" x14ac:dyDescent="0.3">
      <c r="A15" s="58"/>
      <c r="D15" s="2"/>
    </row>
    <row r="16" spans="1:14" x14ac:dyDescent="0.3">
      <c r="A16" s="58"/>
    </row>
    <row r="17" spans="1:5" x14ac:dyDescent="0.3">
      <c r="A17" s="57" t="s">
        <v>96</v>
      </c>
      <c r="B17" s="57"/>
    </row>
    <row r="18" spans="1:5" x14ac:dyDescent="0.3">
      <c r="A18" t="s">
        <v>99</v>
      </c>
    </row>
    <row r="19" spans="1:5" x14ac:dyDescent="0.3">
      <c r="B19" s="57"/>
      <c r="C19" s="57"/>
      <c r="D19" s="57"/>
      <c r="E19" s="57"/>
    </row>
    <row r="20" spans="1:5" x14ac:dyDescent="0.3">
      <c r="B20" s="57"/>
      <c r="C20" s="57"/>
      <c r="D20" s="57"/>
      <c r="E20" s="57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"/>
  <sheetViews>
    <sheetView workbookViewId="0">
      <selection activeCell="O29" sqref="O29"/>
    </sheetView>
  </sheetViews>
  <sheetFormatPr defaultColWidth="8.875" defaultRowHeight="16.5" x14ac:dyDescent="0.3"/>
  <cols>
    <col min="1" max="1" width="9.625" bestFit="1" customWidth="1"/>
    <col min="2" max="2" width="10" bestFit="1" customWidth="1"/>
    <col min="3" max="3" width="11.875" bestFit="1" customWidth="1"/>
  </cols>
  <sheetData>
    <row r="1" spans="1:3" x14ac:dyDescent="0.3">
      <c r="A1" t="s">
        <v>13</v>
      </c>
    </row>
    <row r="3" spans="1:3" x14ac:dyDescent="0.3">
      <c r="A3">
        <v>137.69999999999999</v>
      </c>
      <c r="B3" t="s">
        <v>10</v>
      </c>
      <c r="C3" t="s">
        <v>11</v>
      </c>
    </row>
    <row r="4" spans="1:3" x14ac:dyDescent="0.3">
      <c r="B4" t="s">
        <v>12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w D A A B Q S w M E F A A C A A g A 8 F k h V b 4 x b 3 G k A A A A 9 g A A A B I A H A B D b 2 5 m a W c v U G F j a 2 F n Z S 5 4 b W w g o h g A K K A U A A A A A A A A A A A A A A A A A A A A A A A A A A A A h Y 9 B D o I w F E S v Q r q n L X W h I Z 8 S 4 1 Y S E 6 N x 2 0 C F R v g Y W i x 3 c + G R v I I Y R d 2 5 n J k 3 y c z 9 e o N 0 a O r g o j t r W k x I R D k J N O Z t Y b B M S O + O 4 Y K k E j Y q P 6 l S B y O M N h 6 s S U j l 3 D l m z H t P / Y y 2 X c k E 5 x E 7 Z O t t X u l G h Q a t U 5 h r 8 m k V / 1 t E w v 4 1 R g o a 8 T k V f N w E b D I h M / g F x J g 9 0 x 8 T V n 3 t + k 5 L j e F y B 2 y S w N 4 f 5 A N Q S w M E F A A C A A g A 8 F k h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B Z I V W + P s v q h g A A A M 0 A A A A T A B w A R m 9 y b X V s Y X M v U 2 V j d G l v b j E u b S C i G A A o o B Q A A A A A A A A A A A A A A A A A A A A A A A A A A A B 1 z T E L w j A Q B e A 9 k P 9 w 1 K V d W l w t x c E / U O j g H J O j C d R L u L t i f 7 4 V B x 3 0 L e / x l k / Q a 8 o E 0 7 u P v T X W S H S M A Q 5 V V C 2 n r n O r 3 J 3 n H J w 6 y D x 3 g p x Q o M R y T m H Y O C A 9 o i g J y S Y L V z D A g m o N 7 J n y y h 7 3 5 4 q 3 d n Q z 1 q 9 x y a R I K v U v o / 0 Y 7 V + j a a x J 9 G 3 0 T 1 B L A Q I t A B Q A A g A I A P B Z I V W + M W 9 x p A A A A P Y A A A A S A A A A A A A A A A A A A A A A A A A A A A B D b 2 5 m a W c v U G F j a 2 F n Z S 5 4 b W x Q S w E C L Q A U A A I A C A D w W S F V D 8 r p q 6 Q A A A D p A A A A E w A A A A A A A A A A A A A A A A D w A A A A W 0 N v b n R l b n R f V H l w Z X N d L n h t b F B L A Q I t A B Q A A g A I A P B Z I V W + P s v q h g A A A M 0 A A A A T A A A A A A A A A A A A A A A A A O E B A A B G b 3 J t d W x h c y 9 T Z W N 0 a W 9 u M S 5 t U E s F B g A A A A A D A A M A w g A A A L Q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Y L A A A A A A A A 9 A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h 0 d H A l M 0 E l M k Y l M k Z h d X N t Y W N y b 2 R h d G E l M j B v c m c l M k Z z Z X J p Z X M l M j B w a H A l M 0 Z p Z C U z R H h y Z G V u d 2 h z d G 5 z b n N 4 c 2 x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w M V Q w M T o x N T o y N i 4 1 N T E y N T Q 4 W i I g L z 4 8 R W 5 0 c n k g V H l w Z T 0 i R m l s b E N v b H V t b l R 5 c G V z I i B W Y W x 1 Z T 0 i c 0 J n W U d C Z z 0 9 I i A v P j x F b n R y e S B U e X B l P S J G a W x s Q 2 9 s d W 1 u T m F t Z X M i I F Z h b H V l P S J z W y Z x d W 9 0 O 0 N h c H R p b 2 4 m c X V v d D s s J n F 1 b 3 Q 7 U 2 9 1 c m N l J n F 1 b 3 Q 7 L C Z x d W 9 0 O 0 N s Y X N z T m F t Z S Z x d W 9 0 O y w m c X V v d D t J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h 0 d H A 6 X F w v X F w v Y X V z b W F j c m 9 k Y X R h I G 9 y Z 1 x c L 3 N l c m l l c y B w a H A / a W Q 9 e H J k Z W 5 3 a H N 0 b n N u c 3 h z b H I v Q X V 0 b 1 J l b W 9 2 Z W R D b 2 x 1 b W 5 z M S 5 7 Q 2 F w d G l v b i w w f S Z x d W 9 0 O y w m c X V v d D t T Z W N 0 a W 9 u M S 9 o d H R w O l x c L 1 x c L 2 F 1 c 2 1 h Y 3 J v Z G F 0 Y S B v c m d c X C 9 z Z X J p Z X M g c G h w P 2 l k P X h y Z G V u d 2 h z d G 5 z b n N 4 c 2 x y L 0 F 1 d G 9 S Z W 1 v d m V k Q 2 9 s d W 1 u c z E u e 1 N v d X J j Z S w x f S Z x d W 9 0 O y w m c X V v d D t T Z W N 0 a W 9 u M S 9 o d H R w O l x c L 1 x c L 2 F 1 c 2 1 h Y 3 J v Z G F 0 Y S B v c m d c X C 9 z Z X J p Z X M g c G h w P 2 l k P X h y Z G V u d 2 h z d G 5 z b n N 4 c 2 x y L 0 F 1 d G 9 S Z W 1 v d m V k Q 2 9 s d W 1 u c z E u e 0 N s Y X N z T m F t Z S w y f S Z x d W 9 0 O y w m c X V v d D t T Z W N 0 a W 9 u M S 9 o d H R w O l x c L 1 x c L 2 F 1 c 2 1 h Y 3 J v Z G F 0 Y S B v c m d c X C 9 z Z X J p Z X M g c G h w P 2 l k P X h y Z G V u d 2 h z d G 5 z b n N 4 c 2 x y L 0 F 1 d G 9 S Z W 1 v d m V k Q 2 9 s d W 1 u c z E u e 0 l k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h 0 d H A 6 X F w v X F w v Y X V z b W F j c m 9 k Y X R h I G 9 y Z 1 x c L 3 N l c m l l c y B w a H A / a W Q 9 e H J k Z W 5 3 a H N 0 b n N u c 3 h z b H I v Q X V 0 b 1 J l b W 9 2 Z W R D b 2 x 1 b W 5 z M S 5 7 Q 2 F w d G l v b i w w f S Z x d W 9 0 O y w m c X V v d D t T Z W N 0 a W 9 u M S 9 o d H R w O l x c L 1 x c L 2 F 1 c 2 1 h Y 3 J v Z G F 0 Y S B v c m d c X C 9 z Z X J p Z X M g c G h w P 2 l k P X h y Z G V u d 2 h z d G 5 z b n N 4 c 2 x y L 0 F 1 d G 9 S Z W 1 v d m V k Q 2 9 s d W 1 u c z E u e 1 N v d X J j Z S w x f S Z x d W 9 0 O y w m c X V v d D t T Z W N 0 a W 9 u M S 9 o d H R w O l x c L 1 x c L 2 F 1 c 2 1 h Y 3 J v Z G F 0 Y S B v c m d c X C 9 z Z X J p Z X M g c G h w P 2 l k P X h y Z G V u d 2 h z d G 5 z b n N 4 c 2 x y L 0 F 1 d G 9 S Z W 1 v d m V k Q 2 9 s d W 1 u c z E u e 0 N s Y X N z T m F t Z S w y f S Z x d W 9 0 O y w m c X V v d D t T Z W N 0 a W 9 u M S 9 o d H R w O l x c L 1 x c L 2 F 1 c 2 1 h Y 3 J v Z G F 0 Y S B v c m d c X C 9 z Z X J p Z X M g c G h w P 2 l k P X h y Z G V u d 2 h z d G 5 z b n N 4 c 2 x y L 0 F 1 d G 9 S Z W 1 v d m V k Q 2 9 s d W 1 u c z E u e 0 l k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d H R w J T N B J T J G J T J G Y X V z b W F j c m 9 k Y X R h J T I w b 3 J n J T J G c 2 V y a W V z J T I w c G h w J T N G a W Q l M 0 R 4 c m R l b n d o c 3 R u c 2 5 z e H N s c i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l n o D g E 7 W E a V 0 E n C g T R + b g A A A A A C A A A A A A A Q Z g A A A A E A A C A A A A A s j Q 3 v s T f R 1 U g J D C l V k 4 R 6 6 9 S 9 H 6 t 9 H k i V / K l c K r h u 0 w A A A A A O g A A A A A I A A C A A A A D s k y f y C K M + n r H K h N f N h C e o Q t K v Z 1 6 + y q t r V 4 v A N C 1 F v 1 A A A A D n k W Z l L p g Z I x 8 Q F / S b o S c 7 m I 9 9 G 5 2 f n E E G Q K s u F c h c n l T 8 h h C + 6 U c w a P A H 8 D P s S O Q h y Q d c o e t o 3 9 G Y I Z j j T z q N Q 2 Y f 4 G d j X q K / C K M G 6 F h M G 0 A A A A C F B l C E J i 9 k 3 n I 4 x 5 5 2 l g T N O D B a F G 4 O y 5 y p d q I z g U 7 + l p u Y 1 b V 8 I 8 T L Z w Y T i C j j t e 7 U V D T H V p i / V R 6 J l S s S 9 + 3 R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7d244b-d9f7-4295-81f6-cea5879414b2" xsi:nil="true"/>
    <lcf76f155ced4ddcb4097134ff3c332f xmlns="25c2362c-69ff-479c-a9db-51708b4c58aa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C8F399DD42344935960FBC4BD9CDD" ma:contentTypeVersion="13" ma:contentTypeDescription="Create a new document." ma:contentTypeScope="" ma:versionID="6f8c816813af9ffc9771540cd94ebd68">
  <xsd:schema xmlns:xsd="http://www.w3.org/2001/XMLSchema" xmlns:xs="http://www.w3.org/2001/XMLSchema" xmlns:p="http://schemas.microsoft.com/office/2006/metadata/properties" xmlns:ns2="25c2362c-69ff-479c-a9db-51708b4c58aa" xmlns:ns3="107d244b-d9f7-4295-81f6-cea5879414b2" targetNamespace="http://schemas.microsoft.com/office/2006/metadata/properties" ma:root="true" ma:fieldsID="4591b4084959a6d66acdabcd70194a43" ns2:_="" ns3:_="">
    <xsd:import namespace="25c2362c-69ff-479c-a9db-51708b4c58aa"/>
    <xsd:import namespace="107d244b-d9f7-4295-81f6-cea587941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2362c-69ff-479c-a9db-51708b4c58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2cb08de-9f57-4d07-abc1-3e902adb6e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d244b-d9f7-4295-81f6-cea5879414b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1fd9593-0cd8-4c64-9ce8-efdc5b2dfa52}" ma:internalName="TaxCatchAll" ma:showField="CatchAllData" ma:web="107d244b-d9f7-4295-81f6-cea5879414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96A34-4735-411A-8E9A-6594402E731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DEB7525-723C-449B-95B3-093CB0B41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8D5CE1-AE44-4EF9-A50B-438F3BECFFC2}">
  <ds:schemaRefs>
    <ds:schemaRef ds:uri="http://schemas.microsoft.com/office/2006/documentManagement/types"/>
    <ds:schemaRef ds:uri="107d244b-d9f7-4295-81f6-cea5879414b2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5c2362c-69ff-479c-a9db-51708b4c58aa"/>
  </ds:schemaRefs>
</ds:datastoreItem>
</file>

<file path=customXml/itemProps4.xml><?xml version="1.0" encoding="utf-8"?>
<ds:datastoreItem xmlns:ds="http://schemas.openxmlformats.org/officeDocument/2006/customXml" ds:itemID="{905C89FE-A88A-4A7F-B8AB-69AF28209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2362c-69ff-479c-a9db-51708b4c58aa"/>
    <ds:schemaRef ds:uri="107d244b-d9f7-4295-81f6-cea587941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Rates Summary</vt:lpstr>
      <vt:lpstr>Work Schedule for Plan</vt:lpstr>
      <vt:lpstr>Work Schedule - detailed</vt:lpstr>
      <vt:lpstr>Population</vt:lpstr>
      <vt:lpstr>Stormwater</vt:lpstr>
      <vt:lpstr>Open Space</vt:lpstr>
      <vt:lpstr>Indexation</vt:lpstr>
    </vt:vector>
  </TitlesOfParts>
  <Company>Coffs Harbour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Ruge</dc:creator>
  <cp:lastModifiedBy>Kellie Lee</cp:lastModifiedBy>
  <cp:lastPrinted>2023-05-22T06:12:33Z</cp:lastPrinted>
  <dcterms:created xsi:type="dcterms:W3CDTF">2021-02-19T04:51:04Z</dcterms:created>
  <dcterms:modified xsi:type="dcterms:W3CDTF">2023-07-31T02:51:02Z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0x010100CAEC8F399DD42344935960FBC4BD9CDD</vt:lpwstr>
  </property>
  <property fmtid="{D5CDD505-2E9C-101B-9397-08002B2CF9AE}" pid="3" name="MediaServiceImageTags">
    <vt:lpwstr/>
  </property>
</Properties>
</file>